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8420" windowHeight="11700" activeTab="2"/>
  </bookViews>
  <sheets>
    <sheet name="WC Visits" sheetId="1" r:id="rId1"/>
    <sheet name="WC Success" sheetId="2" r:id="rId2"/>
    <sheet name="Charts" sheetId="3" r:id="rId3"/>
    <sheet name="Sheet1" sheetId="4" r:id="rId4"/>
  </sheets>
  <definedNames/>
  <calcPr fullCalcOnLoad="1"/>
</workbook>
</file>

<file path=xl/sharedStrings.xml><?xml version="1.0" encoding="utf-8"?>
<sst xmlns="http://schemas.openxmlformats.org/spreadsheetml/2006/main" count="270" uniqueCount="58">
  <si>
    <t>Semester</t>
  </si>
  <si>
    <t>Number of Visits</t>
  </si>
  <si>
    <t>Number of Students</t>
  </si>
  <si>
    <t>Fall 2007</t>
  </si>
  <si>
    <t>Fall 2008</t>
  </si>
  <si>
    <t xml:space="preserve">   % Difference 07-08</t>
  </si>
  <si>
    <t>Spring 2008</t>
  </si>
  <si>
    <t>Spring 2009</t>
  </si>
  <si>
    <t xml:space="preserve">   % Difference 08-09</t>
  </si>
  <si>
    <t xml:space="preserve">Visits </t>
  </si>
  <si>
    <t>Count</t>
  </si>
  <si>
    <t>Rate</t>
  </si>
  <si>
    <t>One</t>
  </si>
  <si>
    <t>Two</t>
  </si>
  <si>
    <t>Three to Four</t>
  </si>
  <si>
    <t>Five to Nine</t>
  </si>
  <si>
    <t>10 or more</t>
  </si>
  <si>
    <t>All Users</t>
  </si>
  <si>
    <t>Non-Users</t>
  </si>
  <si>
    <t xml:space="preserve">  Difference</t>
  </si>
  <si>
    <t>Fall 2009</t>
  </si>
  <si>
    <t>Spring 2010</t>
  </si>
  <si>
    <t xml:space="preserve">   % Difference 09-10</t>
  </si>
  <si>
    <t>WC Users</t>
  </si>
  <si>
    <t>Basic Skills</t>
  </si>
  <si>
    <t>Fall 2010</t>
  </si>
  <si>
    <t xml:space="preserve">   % Difference 10-11</t>
  </si>
  <si>
    <t>Spring 2011</t>
  </si>
  <si>
    <t xml:space="preserve">   % Difference 07-11</t>
  </si>
  <si>
    <t>Spring</t>
  </si>
  <si>
    <t>Fall</t>
  </si>
  <si>
    <t>2007-08</t>
  </si>
  <si>
    <t>2008-09</t>
  </si>
  <si>
    <t>2009-10</t>
  </si>
  <si>
    <t>2010-11</t>
  </si>
  <si>
    <t>Year</t>
  </si>
  <si>
    <t>CountOfID</t>
  </si>
  <si>
    <t>Y</t>
  </si>
  <si>
    <t>W</t>
  </si>
  <si>
    <t>N</t>
  </si>
  <si>
    <t>Users</t>
  </si>
  <si>
    <t>spr 11</t>
  </si>
  <si>
    <t>Non-users</t>
  </si>
  <si>
    <t/>
  </si>
  <si>
    <t>Basic skills users</t>
  </si>
  <si>
    <t>Basic skills non-users</t>
  </si>
  <si>
    <t>Spring Terms</t>
  </si>
  <si>
    <t>Fall Terms</t>
  </si>
  <si>
    <t>Fall 2011</t>
  </si>
  <si>
    <t>Number of students who used the Writing Center services and the number of times they visited the Center from 2007-08 to 2011-12</t>
  </si>
  <si>
    <t>Spring 2012</t>
  </si>
  <si>
    <t xml:space="preserve">   % Difference 11-12</t>
  </si>
  <si>
    <t xml:space="preserve">   % Difference 08-12</t>
  </si>
  <si>
    <t>2011-12</t>
  </si>
  <si>
    <t>spr 12</t>
  </si>
  <si>
    <t>fall 2011</t>
  </si>
  <si>
    <t>Successful course completion rates for all students from any discipline using the Writing Center compared to students in the same courses who did NOT use the Writing Center and the relationship between frequency of visits to the Center and successful course completion rates</t>
  </si>
  <si>
    <t>Successful course completion rates for students in Basic Skills Writing Courses who used the Writing Center compared to students in the same courses who did NOT and the relationship between frequency of visits to the Center and successful course completion rates (Basic Skills Writing Courses are ENG 65, 80, 100)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</si>
</sst>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
  </numFmts>
  <fonts count="55">
    <font>
      <sz val="10"/>
      <name val="Arial"/>
      <family val="0"/>
    </font>
    <font>
      <u val="single"/>
      <sz val="10"/>
      <color indexed="36"/>
      <name val="Arial"/>
      <family val="2"/>
    </font>
    <font>
      <u val="single"/>
      <sz val="10"/>
      <color indexed="12"/>
      <name val="Arial"/>
      <family val="2"/>
    </font>
    <font>
      <sz val="8"/>
      <name val="Arial"/>
      <family val="2"/>
    </font>
    <font>
      <b/>
      <sz val="12"/>
      <name val="Times New Roman"/>
      <family val="1"/>
    </font>
    <font>
      <sz val="12"/>
      <name val="Times New Roman"/>
      <family val="1"/>
    </font>
    <font>
      <sz val="10"/>
      <name val="Times New Roman"/>
      <family val="1"/>
    </font>
    <font>
      <b/>
      <sz val="11"/>
      <name val="Times New Roman"/>
      <family val="1"/>
    </font>
    <font>
      <sz val="11"/>
      <name val="Times New Roman"/>
      <family val="1"/>
    </font>
    <font>
      <sz val="11"/>
      <color indexed="8"/>
      <name val="Calibri"/>
      <family val="2"/>
    </font>
    <font>
      <sz val="10"/>
      <color indexed="8"/>
      <name val="Arial"/>
      <family val="2"/>
    </font>
    <font>
      <b/>
      <sz val="12"/>
      <name val="Arial"/>
      <family val="2"/>
    </font>
    <font>
      <sz val="10"/>
      <color indexed="8"/>
      <name val="Times New Roman"/>
      <family val="1"/>
    </font>
    <font>
      <sz val="10"/>
      <color indexed="8"/>
      <name val="Calibri"/>
      <family val="2"/>
    </font>
    <font>
      <sz val="9.2"/>
      <color indexed="8"/>
      <name val="Times New Roman"/>
      <family val="1"/>
    </font>
    <font>
      <sz val="7.35"/>
      <color indexed="8"/>
      <name val="Times New Roman"/>
      <family val="1"/>
    </font>
    <font>
      <sz val="10"/>
      <color indexed="9"/>
      <name val="Times New Roman"/>
      <family val="2"/>
    </font>
    <font>
      <sz val="10"/>
      <color indexed="14"/>
      <name val="Times New Roman"/>
      <family val="2"/>
    </font>
    <font>
      <b/>
      <sz val="10"/>
      <color indexed="52"/>
      <name val="Times New Roman"/>
      <family val="2"/>
    </font>
    <font>
      <b/>
      <sz val="10"/>
      <color indexed="9"/>
      <name val="Times New Roman"/>
      <family val="2"/>
    </font>
    <font>
      <i/>
      <sz val="10"/>
      <color indexed="23"/>
      <name val="Times New Roman"/>
      <family val="2"/>
    </font>
    <font>
      <sz val="10"/>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0"/>
      <color indexed="62"/>
      <name val="Times New Roman"/>
      <family val="2"/>
    </font>
    <font>
      <sz val="10"/>
      <color indexed="52"/>
      <name val="Times New Roman"/>
      <family val="2"/>
    </font>
    <font>
      <sz val="10"/>
      <color indexed="60"/>
      <name val="Times New Roman"/>
      <family val="2"/>
    </font>
    <font>
      <b/>
      <sz val="10"/>
      <color indexed="63"/>
      <name val="Times New Roman"/>
      <family val="2"/>
    </font>
    <font>
      <b/>
      <sz val="18"/>
      <color indexed="56"/>
      <name val="Cambria"/>
      <family val="2"/>
    </font>
    <font>
      <b/>
      <sz val="10"/>
      <color indexed="8"/>
      <name val="Times New Roman"/>
      <family val="2"/>
    </font>
    <font>
      <sz val="10"/>
      <color indexed="10"/>
      <name val="Times New Roman"/>
      <family val="2"/>
    </font>
    <font>
      <b/>
      <sz val="14"/>
      <color indexed="8"/>
      <name val="Times New Roman"/>
      <family val="0"/>
    </font>
    <font>
      <b/>
      <sz val="12"/>
      <color indexed="8"/>
      <name val="Times New Roman"/>
      <family val="0"/>
    </font>
    <font>
      <b/>
      <i/>
      <sz val="12"/>
      <color indexed="8"/>
      <name val="Times New Roman"/>
      <family val="0"/>
    </font>
    <font>
      <b/>
      <sz val="11"/>
      <color indexed="8"/>
      <name val="Times New Roman"/>
      <family val="0"/>
    </font>
    <font>
      <b/>
      <i/>
      <sz val="11"/>
      <color indexed="8"/>
      <name val="Times New Roman"/>
      <family val="0"/>
    </font>
    <font>
      <sz val="10.5"/>
      <color indexed="8"/>
      <name val="Times New Roman"/>
      <family val="0"/>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b/>
      <sz val="10"/>
      <color theme="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theme="3"/>
      <name val="Cambria"/>
      <family val="2"/>
    </font>
    <font>
      <b/>
      <sz val="10"/>
      <color theme="1"/>
      <name val="Times New Roman"/>
      <family val="2"/>
    </font>
    <font>
      <sz val="10"/>
      <color rgb="FFFF00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style="medium"/>
      <top>
        <color indexed="63"/>
      </top>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style="medium"/>
      <top style="medium"/>
      <bottom style="medium"/>
    </border>
    <border>
      <left style="thin"/>
      <right style="thin"/>
      <top style="thin"/>
      <bottom style="thin"/>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3">
    <xf numFmtId="0" fontId="0" fillId="0" borderId="0" xfId="0" applyAlignment="1">
      <alignment/>
    </xf>
    <xf numFmtId="0" fontId="4" fillId="0" borderId="10" xfId="0" applyFont="1" applyBorder="1" applyAlignment="1">
      <alignment horizontal="center" vertical="top" wrapText="1"/>
    </xf>
    <xf numFmtId="0" fontId="5" fillId="0" borderId="11" xfId="0" applyFont="1" applyBorder="1" applyAlignment="1">
      <alignment vertical="top" wrapText="1"/>
    </xf>
    <xf numFmtId="3" fontId="5" fillId="0" borderId="12" xfId="0" applyNumberFormat="1" applyFont="1" applyBorder="1" applyAlignment="1">
      <alignment horizontal="center" vertical="top" wrapText="1"/>
    </xf>
    <xf numFmtId="164" fontId="0" fillId="0" borderId="0" xfId="0" applyNumberFormat="1" applyAlignment="1">
      <alignment/>
    </xf>
    <xf numFmtId="0" fontId="0" fillId="0" borderId="0" xfId="0" applyFont="1" applyAlignment="1">
      <alignment/>
    </xf>
    <xf numFmtId="0" fontId="6" fillId="0" borderId="0" xfId="0" applyFont="1" applyAlignment="1">
      <alignment/>
    </xf>
    <xf numFmtId="0" fontId="5" fillId="0" borderId="0" xfId="0" applyFont="1" applyAlignment="1">
      <alignment/>
    </xf>
    <xf numFmtId="0" fontId="4" fillId="0" borderId="13" xfId="0" applyFont="1" applyBorder="1" applyAlignment="1">
      <alignment vertical="top" wrapText="1"/>
    </xf>
    <xf numFmtId="0" fontId="4" fillId="0" borderId="14" xfId="0" applyFont="1" applyBorder="1" applyAlignment="1">
      <alignment horizontal="center" vertical="top" wrapText="1"/>
    </xf>
    <xf numFmtId="0" fontId="6" fillId="0" borderId="11" xfId="0" applyFont="1" applyBorder="1" applyAlignment="1">
      <alignment vertical="top" wrapText="1"/>
    </xf>
    <xf numFmtId="0" fontId="6" fillId="0" borderId="12" xfId="0" applyFont="1" applyBorder="1" applyAlignment="1">
      <alignment vertical="top" wrapText="1"/>
    </xf>
    <xf numFmtId="0" fontId="4" fillId="0" borderId="12" xfId="0" applyFont="1" applyBorder="1" applyAlignment="1">
      <alignment horizontal="center" vertical="top" wrapText="1"/>
    </xf>
    <xf numFmtId="0" fontId="4" fillId="0" borderId="11" xfId="0" applyFont="1" applyBorder="1" applyAlignment="1">
      <alignment horizontal="left" vertical="top" wrapText="1"/>
    </xf>
    <xf numFmtId="164" fontId="4" fillId="0" borderId="12" xfId="0" applyNumberFormat="1" applyFont="1" applyBorder="1" applyAlignment="1">
      <alignment horizontal="center" vertical="top" wrapText="1"/>
    </xf>
    <xf numFmtId="0" fontId="4" fillId="0" borderId="0" xfId="0" applyFont="1" applyFill="1" applyBorder="1" applyAlignment="1">
      <alignment horizontal="left" vertical="top" wrapText="1"/>
    </xf>
    <xf numFmtId="0" fontId="4" fillId="0" borderId="0" xfId="0" applyFont="1" applyAlignment="1">
      <alignment wrapText="1"/>
    </xf>
    <xf numFmtId="0" fontId="8" fillId="0" borderId="0" xfId="0" applyFont="1" applyAlignment="1">
      <alignment/>
    </xf>
    <xf numFmtId="0" fontId="7" fillId="0" borderId="13" xfId="0" applyFont="1" applyBorder="1" applyAlignment="1">
      <alignment vertical="top" wrapText="1"/>
    </xf>
    <xf numFmtId="0" fontId="7" fillId="0" borderId="15" xfId="0" applyFont="1" applyBorder="1" applyAlignment="1">
      <alignment horizontal="center" vertical="top" wrapText="1"/>
    </xf>
    <xf numFmtId="0" fontId="8" fillId="0" borderId="14" xfId="0" applyFont="1" applyBorder="1" applyAlignment="1">
      <alignment/>
    </xf>
    <xf numFmtId="0" fontId="7" fillId="0" borderId="16" xfId="0" applyFont="1" applyBorder="1" applyAlignment="1">
      <alignment horizontal="center" vertical="top" wrapText="1"/>
    </xf>
    <xf numFmtId="0" fontId="8" fillId="0" borderId="11" xfId="0" applyFont="1" applyBorder="1" applyAlignment="1">
      <alignment vertical="top" wrapText="1"/>
    </xf>
    <xf numFmtId="0" fontId="8" fillId="0" borderId="12" xfId="0" applyFont="1" applyBorder="1" applyAlignment="1">
      <alignment horizontal="center" wrapText="1"/>
    </xf>
    <xf numFmtId="3" fontId="8" fillId="0" borderId="12" xfId="0" applyNumberFormat="1" applyFont="1" applyBorder="1" applyAlignment="1">
      <alignment horizontal="center" vertical="top" wrapText="1"/>
    </xf>
    <xf numFmtId="164" fontId="8" fillId="0" borderId="12" xfId="0" applyNumberFormat="1" applyFont="1" applyBorder="1" applyAlignment="1">
      <alignment horizontal="center" vertical="top" wrapText="1"/>
    </xf>
    <xf numFmtId="0" fontId="7" fillId="0" borderId="11" xfId="0" applyFont="1" applyBorder="1" applyAlignment="1">
      <alignment vertical="top" wrapText="1"/>
    </xf>
    <xf numFmtId="3" fontId="7" fillId="0" borderId="12" xfId="0" applyNumberFormat="1" applyFont="1" applyBorder="1" applyAlignment="1">
      <alignment horizontal="center" vertical="top" wrapText="1"/>
    </xf>
    <xf numFmtId="164" fontId="7" fillId="0" borderId="12" xfId="0" applyNumberFormat="1" applyFont="1" applyBorder="1" applyAlignment="1">
      <alignment horizontal="center" vertical="top" wrapText="1"/>
    </xf>
    <xf numFmtId="0" fontId="7" fillId="0" borderId="0" xfId="0" applyFont="1" applyAlignment="1">
      <alignment horizontal="center" wrapText="1"/>
    </xf>
    <xf numFmtId="3" fontId="0" fillId="0" borderId="0" xfId="0" applyNumberFormat="1" applyAlignment="1">
      <alignment/>
    </xf>
    <xf numFmtId="0" fontId="5" fillId="0" borderId="0" xfId="0" applyFont="1" applyBorder="1" applyAlignment="1">
      <alignment vertical="top" wrapText="1"/>
    </xf>
    <xf numFmtId="3" fontId="5" fillId="0" borderId="0" xfId="0" applyNumberFormat="1" applyFont="1" applyBorder="1" applyAlignment="1">
      <alignment horizontal="center" vertical="top" wrapText="1"/>
    </xf>
    <xf numFmtId="0" fontId="9" fillId="33" borderId="17" xfId="57" applyFont="1" applyFill="1" applyBorder="1" applyAlignment="1">
      <alignment horizontal="center"/>
      <protection/>
    </xf>
    <xf numFmtId="0" fontId="9" fillId="0" borderId="18" xfId="57" applyFont="1" applyFill="1" applyBorder="1" applyAlignment="1">
      <alignment wrapText="1"/>
      <protection/>
    </xf>
    <xf numFmtId="0" fontId="9" fillId="0" borderId="18" xfId="57" applyFont="1" applyFill="1" applyBorder="1" applyAlignment="1">
      <alignment horizontal="right" wrapText="1"/>
      <protection/>
    </xf>
    <xf numFmtId="164" fontId="0" fillId="0" borderId="0" xfId="60" applyNumberFormat="1" applyFont="1" applyAlignment="1">
      <alignment/>
    </xf>
    <xf numFmtId="0" fontId="4" fillId="0" borderId="0" xfId="0" applyFont="1" applyAlignment="1">
      <alignment/>
    </xf>
    <xf numFmtId="0" fontId="4" fillId="0" borderId="19" xfId="0" applyFont="1" applyBorder="1" applyAlignment="1">
      <alignment horizontal="left" vertical="top" wrapText="1"/>
    </xf>
    <xf numFmtId="0" fontId="5" fillId="0" borderId="19" xfId="0" applyFont="1" applyBorder="1" applyAlignment="1">
      <alignment vertical="top" wrapText="1"/>
    </xf>
    <xf numFmtId="0" fontId="4" fillId="0" borderId="20" xfId="0" applyFont="1" applyBorder="1" applyAlignment="1">
      <alignment horizontal="center"/>
    </xf>
    <xf numFmtId="0" fontId="5" fillId="0" borderId="20" xfId="0" applyFont="1" applyBorder="1" applyAlignment="1">
      <alignment vertical="top" wrapText="1"/>
    </xf>
    <xf numFmtId="164" fontId="5" fillId="0" borderId="20" xfId="0" applyNumberFormat="1" applyFont="1" applyBorder="1" applyAlignment="1">
      <alignment/>
    </xf>
    <xf numFmtId="0" fontId="4" fillId="0" borderId="19" xfId="0" applyFont="1" applyBorder="1" applyAlignment="1">
      <alignment horizontal="right" vertical="top" wrapText="1"/>
    </xf>
    <xf numFmtId="3" fontId="5" fillId="0" borderId="19" xfId="0" applyNumberFormat="1" applyFont="1" applyBorder="1" applyAlignment="1">
      <alignment horizontal="right" vertical="top" wrapText="1"/>
    </xf>
    <xf numFmtId="0" fontId="4" fillId="0" borderId="20" xfId="0" applyFont="1" applyBorder="1" applyAlignment="1">
      <alignment horizontal="right"/>
    </xf>
    <xf numFmtId="0" fontId="4" fillId="0" borderId="20" xfId="0" applyFont="1" applyBorder="1" applyAlignment="1">
      <alignment horizontal="left"/>
    </xf>
    <xf numFmtId="0" fontId="11" fillId="0" borderId="0" xfId="0" applyFont="1" applyAlignment="1">
      <alignment/>
    </xf>
    <xf numFmtId="0" fontId="4" fillId="0" borderId="16" xfId="0" applyFont="1" applyBorder="1" applyAlignment="1">
      <alignment horizontal="center" vertical="center" wrapText="1"/>
    </xf>
    <xf numFmtId="0" fontId="4" fillId="0" borderId="0" xfId="0" applyFont="1" applyAlignment="1">
      <alignment horizontal="center" wrapText="1"/>
    </xf>
    <xf numFmtId="0" fontId="7" fillId="0" borderId="21" xfId="0" applyFont="1" applyBorder="1" applyAlignment="1">
      <alignment horizontal="center" vertical="top" wrapText="1"/>
    </xf>
    <xf numFmtId="0" fontId="7" fillId="0" borderId="22" xfId="0" applyFont="1" applyBorder="1" applyAlignment="1">
      <alignment horizontal="center" vertical="top" wrapText="1"/>
    </xf>
    <xf numFmtId="0" fontId="7" fillId="0" borderId="0" xfId="0" applyFont="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Number of Visits to the Writing Center</a:t>
            </a:r>
          </a:p>
        </c:rich>
      </c:tx>
      <c:layout>
        <c:manualLayout>
          <c:xMode val="factor"/>
          <c:yMode val="factor"/>
          <c:x val="-0.0025"/>
          <c:y val="0"/>
        </c:manualLayout>
      </c:layout>
      <c:spPr>
        <a:noFill/>
        <a:ln>
          <a:noFill/>
        </a:ln>
      </c:spPr>
    </c:title>
    <c:plotArea>
      <c:layout>
        <c:manualLayout>
          <c:xMode val="edge"/>
          <c:yMode val="edge"/>
          <c:x val="0.003"/>
          <c:y val="0.1445"/>
          <c:w val="0.81025"/>
          <c:h val="0.8515"/>
        </c:manualLayout>
      </c:layout>
      <c:lineChart>
        <c:grouping val="standard"/>
        <c:varyColors val="0"/>
        <c:ser>
          <c:idx val="0"/>
          <c:order val="0"/>
          <c:tx>
            <c:strRef>
              <c:f>Charts!$B$1</c:f>
              <c:strCache>
                <c:ptCount val="1"/>
                <c:pt idx="0">
                  <c:v>Fall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Charts!$A$2:$A$6</c:f>
              <c:strCache/>
            </c:strRef>
          </c:cat>
          <c:val>
            <c:numRef>
              <c:f>Charts!$B$2:$B$6</c:f>
              <c:numCache/>
            </c:numRef>
          </c:val>
          <c:smooth val="0"/>
        </c:ser>
        <c:ser>
          <c:idx val="1"/>
          <c:order val="1"/>
          <c:tx>
            <c:strRef>
              <c:f>Charts!$C$1</c:f>
              <c:strCache>
                <c:ptCount val="1"/>
                <c:pt idx="0">
                  <c:v>Spring</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Charts!$A$2:$A$6</c:f>
              <c:strCache/>
            </c:strRef>
          </c:cat>
          <c:val>
            <c:numRef>
              <c:f>Charts!$C$2:$C$6</c:f>
              <c:numCache/>
            </c:numRef>
          </c:val>
          <c:smooth val="0"/>
        </c:ser>
        <c:marker val="1"/>
        <c:axId val="18703986"/>
        <c:axId val="34118147"/>
      </c:lineChart>
      <c:catAx>
        <c:axId val="18703986"/>
        <c:scaling>
          <c:orientation val="minMax"/>
        </c:scaling>
        <c:axPos val="b"/>
        <c:delete val="0"/>
        <c:numFmt formatCode="General" sourceLinked="1"/>
        <c:majorTickMark val="out"/>
        <c:minorTickMark val="none"/>
        <c:tickLblPos val="nextTo"/>
        <c:spPr>
          <a:ln w="3175">
            <a:solidFill>
              <a:srgbClr val="808080"/>
            </a:solidFill>
          </a:ln>
        </c:spPr>
        <c:crossAx val="34118147"/>
        <c:crosses val="autoZero"/>
        <c:auto val="1"/>
        <c:lblOffset val="100"/>
        <c:tickLblSkip val="1"/>
        <c:noMultiLvlLbl val="0"/>
      </c:catAx>
      <c:valAx>
        <c:axId val="34118147"/>
        <c:scaling>
          <c:orientation val="minMax"/>
        </c:scaling>
        <c:axPos val="l"/>
        <c:delete val="0"/>
        <c:numFmt formatCode="General" sourceLinked="1"/>
        <c:majorTickMark val="out"/>
        <c:minorTickMark val="none"/>
        <c:tickLblPos val="nextTo"/>
        <c:spPr>
          <a:ln w="3175">
            <a:solidFill>
              <a:srgbClr val="808080"/>
            </a:solidFill>
          </a:ln>
        </c:spPr>
        <c:crossAx val="18703986"/>
        <c:crossesAt val="1"/>
        <c:crossBetween val="between"/>
        <c:dispUnits/>
        <c:majorUnit val="1000"/>
      </c:valAx>
      <c:spPr>
        <a:solidFill>
          <a:srgbClr val="FFFFFF"/>
        </a:solidFill>
        <a:ln w="3175">
          <a:noFill/>
        </a:ln>
      </c:spPr>
    </c:plotArea>
    <c:legend>
      <c:legendPos val="r"/>
      <c:layout>
        <c:manualLayout>
          <c:xMode val="edge"/>
          <c:yMode val="edge"/>
          <c:x val="0.85075"/>
          <c:y val="0.51025"/>
          <c:w val="0.1295"/>
          <c:h val="0.149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Number of Students in the Writing Center</a:t>
            </a:r>
          </a:p>
        </c:rich>
      </c:tx>
      <c:layout>
        <c:manualLayout>
          <c:xMode val="factor"/>
          <c:yMode val="factor"/>
          <c:x val="-0.0025"/>
          <c:y val="0"/>
        </c:manualLayout>
      </c:layout>
      <c:spPr>
        <a:noFill/>
        <a:ln>
          <a:noFill/>
        </a:ln>
      </c:spPr>
    </c:title>
    <c:plotArea>
      <c:layout>
        <c:manualLayout>
          <c:xMode val="edge"/>
          <c:yMode val="edge"/>
          <c:x val="-0.00125"/>
          <c:y val="0.14325"/>
          <c:w val="0.83325"/>
          <c:h val="0.81425"/>
        </c:manualLayout>
      </c:layout>
      <c:lineChart>
        <c:grouping val="standard"/>
        <c:varyColors val="0"/>
        <c:ser>
          <c:idx val="0"/>
          <c:order val="0"/>
          <c:tx>
            <c:strRef>
              <c:f>Charts!$B$19</c:f>
              <c:strCache>
                <c:ptCount val="1"/>
                <c:pt idx="0">
                  <c:v>Fall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Charts!$A$20:$A$24</c:f>
              <c:strCache/>
            </c:strRef>
          </c:cat>
          <c:val>
            <c:numRef>
              <c:f>Charts!$B$20:$B$24</c:f>
              <c:numCache/>
            </c:numRef>
          </c:val>
          <c:smooth val="0"/>
        </c:ser>
        <c:ser>
          <c:idx val="1"/>
          <c:order val="1"/>
          <c:tx>
            <c:strRef>
              <c:f>Charts!$C$19</c:f>
              <c:strCache>
                <c:ptCount val="1"/>
                <c:pt idx="0">
                  <c:v>Spring</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Charts!$A$20:$A$24</c:f>
              <c:strCache/>
            </c:strRef>
          </c:cat>
          <c:val>
            <c:numRef>
              <c:f>Charts!$C$20:$C$24</c:f>
              <c:numCache/>
            </c:numRef>
          </c:val>
          <c:smooth val="0"/>
        </c:ser>
        <c:marker val="1"/>
        <c:axId val="38627868"/>
        <c:axId val="12106493"/>
      </c:lineChart>
      <c:catAx>
        <c:axId val="38627868"/>
        <c:scaling>
          <c:orientation val="minMax"/>
        </c:scaling>
        <c:axPos val="b"/>
        <c:delete val="0"/>
        <c:numFmt formatCode="General" sourceLinked="1"/>
        <c:majorTickMark val="out"/>
        <c:minorTickMark val="none"/>
        <c:tickLblPos val="nextTo"/>
        <c:spPr>
          <a:ln w="3175">
            <a:solidFill>
              <a:srgbClr val="808080"/>
            </a:solidFill>
          </a:ln>
        </c:spPr>
        <c:crossAx val="12106493"/>
        <c:crosses val="autoZero"/>
        <c:auto val="1"/>
        <c:lblOffset val="100"/>
        <c:tickLblSkip val="1"/>
        <c:noMultiLvlLbl val="0"/>
      </c:catAx>
      <c:valAx>
        <c:axId val="12106493"/>
        <c:scaling>
          <c:orientation val="minMax"/>
          <c:max val="1600"/>
        </c:scaling>
        <c:axPos val="l"/>
        <c:delete val="0"/>
        <c:numFmt formatCode="General" sourceLinked="1"/>
        <c:majorTickMark val="out"/>
        <c:minorTickMark val="none"/>
        <c:tickLblPos val="nextTo"/>
        <c:spPr>
          <a:ln w="3175">
            <a:solidFill>
              <a:srgbClr val="808080"/>
            </a:solidFill>
          </a:ln>
        </c:spPr>
        <c:crossAx val="38627868"/>
        <c:crossesAt val="1"/>
        <c:crossBetween val="between"/>
        <c:dispUnits/>
        <c:majorUnit val="400"/>
      </c:valAx>
      <c:spPr>
        <a:solidFill>
          <a:srgbClr val="FFFFFF"/>
        </a:solidFill>
        <a:ln w="3175">
          <a:noFill/>
        </a:ln>
      </c:spPr>
    </c:plotArea>
    <c:legend>
      <c:legendPos val="r"/>
      <c:layout>
        <c:manualLayout>
          <c:xMode val="edge"/>
          <c:yMode val="edge"/>
          <c:x val="0.84925"/>
          <c:y val="0.48275"/>
          <c:w val="0.13325"/>
          <c:h val="0.16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Successful course completion rates for all students from any discipline using the Writing Center compared to students in the same courses who did NOT
</a:t>
            </a:r>
            <a:r>
              <a:rPr lang="en-US" cap="none" sz="1200" b="1" i="1" u="none" baseline="0">
                <a:solidFill>
                  <a:srgbClr val="000000"/>
                </a:solidFill>
              </a:rPr>
              <a:t>Fall Terms</a:t>
            </a:r>
          </a:p>
        </c:rich>
      </c:tx>
      <c:layout>
        <c:manualLayout>
          <c:xMode val="factor"/>
          <c:yMode val="factor"/>
          <c:x val="0.0605"/>
          <c:y val="-0.0375"/>
        </c:manualLayout>
      </c:layout>
      <c:spPr>
        <a:noFill/>
        <a:ln>
          <a:noFill/>
        </a:ln>
      </c:spPr>
    </c:title>
    <c:plotArea>
      <c:layout>
        <c:manualLayout>
          <c:xMode val="edge"/>
          <c:yMode val="edge"/>
          <c:x val="0.04425"/>
          <c:y val="0.2475"/>
          <c:w val="0.899"/>
          <c:h val="0.757"/>
        </c:manualLayout>
      </c:layout>
      <c:lineChart>
        <c:grouping val="standard"/>
        <c:varyColors val="0"/>
        <c:ser>
          <c:idx val="0"/>
          <c:order val="0"/>
          <c:tx>
            <c:strRef>
              <c:f>Charts!$B$34</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Charts!$A$35:$A$39</c:f>
              <c:strCache/>
            </c:strRef>
          </c:cat>
          <c:val>
            <c:numRef>
              <c:f>Charts!$B$35:$B$39</c:f>
              <c:numCache/>
            </c:numRef>
          </c:val>
          <c:smooth val="0"/>
        </c:ser>
        <c:ser>
          <c:idx val="1"/>
          <c:order val="1"/>
          <c:tx>
            <c:strRef>
              <c:f>Charts!$C$34</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Charts!$A$35:$A$39</c:f>
              <c:strCache/>
            </c:strRef>
          </c:cat>
          <c:val>
            <c:numRef>
              <c:f>Charts!$C$35:$C$39</c:f>
              <c:numCache/>
            </c:numRef>
          </c:val>
          <c:smooth val="0"/>
        </c:ser>
        <c:marker val="1"/>
        <c:axId val="41849574"/>
        <c:axId val="41101847"/>
      </c:lineChart>
      <c:catAx>
        <c:axId val="41849574"/>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1101847"/>
        <c:crosses val="autoZero"/>
        <c:auto val="1"/>
        <c:lblOffset val="100"/>
        <c:tickLblSkip val="1"/>
        <c:noMultiLvlLbl val="0"/>
      </c:catAx>
      <c:valAx>
        <c:axId val="41101847"/>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1849574"/>
        <c:crossesAt val="1"/>
        <c:crossBetween val="between"/>
        <c:dispUnits/>
        <c:majorUnit val="0.2"/>
      </c:valAx>
      <c:spPr>
        <a:solidFill>
          <a:srgbClr val="FFFFFF"/>
        </a:solidFill>
        <a:ln w="3175">
          <a:noFill/>
        </a:ln>
      </c:spPr>
    </c:plotArea>
    <c:legend>
      <c:legendPos val="r"/>
      <c:layout>
        <c:manualLayout>
          <c:xMode val="edge"/>
          <c:yMode val="edge"/>
          <c:x val="0.607"/>
          <c:y val="0.743"/>
          <c:w val="0.352"/>
          <c:h val="0.065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5"/>
          <c:y val="0.202"/>
          <c:w val="0.912"/>
          <c:h val="0.7715"/>
        </c:manualLayout>
      </c:layout>
      <c:lineChart>
        <c:grouping val="standard"/>
        <c:varyColors val="0"/>
        <c:ser>
          <c:idx val="0"/>
          <c:order val="0"/>
          <c:tx>
            <c:strRef>
              <c:f>Charts!$B$71</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Charts!$A$72:$A$76</c:f>
              <c:strCache/>
            </c:strRef>
          </c:cat>
          <c:val>
            <c:numRef>
              <c:f>Charts!$B$72:$B$76</c:f>
              <c:numCache/>
            </c:numRef>
          </c:val>
          <c:smooth val="0"/>
        </c:ser>
        <c:ser>
          <c:idx val="1"/>
          <c:order val="1"/>
          <c:tx>
            <c:strRef>
              <c:f>Charts!$C$71</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Charts!$A$72:$A$76</c:f>
              <c:strCache/>
            </c:strRef>
          </c:cat>
          <c:val>
            <c:numRef>
              <c:f>Charts!$C$72:$C$76</c:f>
              <c:numCache/>
            </c:numRef>
          </c:val>
          <c:smooth val="0"/>
        </c:ser>
        <c:marker val="1"/>
        <c:axId val="34372304"/>
        <c:axId val="40915281"/>
      </c:lineChart>
      <c:catAx>
        <c:axId val="34372304"/>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0915281"/>
        <c:crosses val="autoZero"/>
        <c:auto val="1"/>
        <c:lblOffset val="100"/>
        <c:tickLblSkip val="1"/>
        <c:noMultiLvlLbl val="0"/>
      </c:catAx>
      <c:valAx>
        <c:axId val="40915281"/>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4372304"/>
        <c:crossesAt val="1"/>
        <c:crossBetween val="between"/>
        <c:dispUnits/>
        <c:majorUnit val="0.2"/>
      </c:valAx>
      <c:spPr>
        <a:solidFill>
          <a:srgbClr val="FFFFFF"/>
        </a:solidFill>
        <a:ln w="3175">
          <a:noFill/>
        </a:ln>
      </c:spPr>
    </c:plotArea>
    <c:legend>
      <c:legendPos val="r"/>
      <c:layout>
        <c:manualLayout>
          <c:xMode val="edge"/>
          <c:yMode val="edge"/>
          <c:x val="0.60775"/>
          <c:y val="0.69825"/>
          <c:w val="0.35325"/>
          <c:h val="0.072"/>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Successful course completion rates for all students from any discipline using the Writing Center compared to students in the same courses who did NOT</a:t>
            </a:r>
            <a:r>
              <a:rPr lang="en-US" cap="none" sz="1050" b="0" i="0" u="none" baseline="0">
                <a:solidFill>
                  <a:srgbClr val="000000"/>
                </a:solidFill>
              </a:rPr>
              <a:t>
</a:t>
            </a:r>
            <a:r>
              <a:rPr lang="en-US" cap="none" sz="1100" b="1" i="1" u="none" baseline="0">
                <a:solidFill>
                  <a:srgbClr val="000000"/>
                </a:solidFill>
              </a:rPr>
              <a:t>Spring Terms</a:t>
            </a:r>
          </a:p>
        </c:rich>
      </c:tx>
      <c:layout>
        <c:manualLayout>
          <c:xMode val="factor"/>
          <c:yMode val="factor"/>
          <c:x val="0.0515"/>
          <c:y val="-0.03975"/>
        </c:manualLayout>
      </c:layout>
      <c:spPr>
        <a:noFill/>
        <a:ln>
          <a:noFill/>
        </a:ln>
      </c:spPr>
    </c:title>
    <c:plotArea>
      <c:layout>
        <c:manualLayout>
          <c:xMode val="edge"/>
          <c:yMode val="edge"/>
          <c:x val="0.04225"/>
          <c:y val="0.22975"/>
          <c:w val="0.9225"/>
          <c:h val="0.7635"/>
        </c:manualLayout>
      </c:layout>
      <c:lineChart>
        <c:grouping val="standard"/>
        <c:varyColors val="0"/>
        <c:ser>
          <c:idx val="0"/>
          <c:order val="0"/>
          <c:tx>
            <c:strRef>
              <c:f>Charts!$B$51</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Charts!$A$52:$A$56</c:f>
              <c:strCache/>
            </c:strRef>
          </c:cat>
          <c:val>
            <c:numRef>
              <c:f>Charts!$B$52:$B$56</c:f>
              <c:numCache/>
            </c:numRef>
          </c:val>
          <c:smooth val="0"/>
        </c:ser>
        <c:ser>
          <c:idx val="1"/>
          <c:order val="1"/>
          <c:tx>
            <c:strRef>
              <c:f>Charts!$C$51</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Charts!$A$52:$A$56</c:f>
              <c:strCache/>
            </c:strRef>
          </c:cat>
          <c:val>
            <c:numRef>
              <c:f>Charts!$C$52:$C$56</c:f>
              <c:numCache/>
            </c:numRef>
          </c:val>
          <c:smooth val="0"/>
        </c:ser>
        <c:marker val="1"/>
        <c:axId val="32693210"/>
        <c:axId val="25803435"/>
      </c:lineChart>
      <c:catAx>
        <c:axId val="32693210"/>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5803435"/>
        <c:crosses val="autoZero"/>
        <c:auto val="1"/>
        <c:lblOffset val="100"/>
        <c:tickLblSkip val="1"/>
        <c:noMultiLvlLbl val="0"/>
      </c:catAx>
      <c:valAx>
        <c:axId val="25803435"/>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2693210"/>
        <c:crossesAt val="1"/>
        <c:crossBetween val="between"/>
        <c:dispUnits/>
        <c:majorUnit val="0.2"/>
      </c:valAx>
      <c:spPr>
        <a:solidFill>
          <a:srgbClr val="FFFFFF"/>
        </a:solidFill>
        <a:ln w="3175">
          <a:noFill/>
        </a:ln>
      </c:spPr>
    </c:plotArea>
    <c:legend>
      <c:legendPos val="r"/>
      <c:layout>
        <c:manualLayout>
          <c:xMode val="edge"/>
          <c:yMode val="edge"/>
          <c:x val="0.6095"/>
          <c:y val="0.73"/>
          <c:w val="0.354"/>
          <c:h val="0.070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5"/>
          <c:y val="0.20525"/>
          <c:w val="0.91675"/>
          <c:h val="0.7795"/>
        </c:manualLayout>
      </c:layout>
      <c:lineChart>
        <c:grouping val="standard"/>
        <c:varyColors val="0"/>
        <c:ser>
          <c:idx val="0"/>
          <c:order val="0"/>
          <c:tx>
            <c:strRef>
              <c:f>Charts!$B$90</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Charts!$A$91:$A$95</c:f>
              <c:strCache/>
            </c:strRef>
          </c:cat>
          <c:val>
            <c:numRef>
              <c:f>Charts!$B$91:$B$95</c:f>
              <c:numCache/>
            </c:numRef>
          </c:val>
          <c:smooth val="0"/>
        </c:ser>
        <c:ser>
          <c:idx val="1"/>
          <c:order val="1"/>
          <c:tx>
            <c:strRef>
              <c:f>Charts!$C$90</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Charts!$A$91:$A$95</c:f>
              <c:strCache/>
            </c:strRef>
          </c:cat>
          <c:val>
            <c:numRef>
              <c:f>Charts!$C$91:$C$95</c:f>
              <c:numCache/>
            </c:numRef>
          </c:val>
          <c:smooth val="0"/>
        </c:ser>
        <c:marker val="1"/>
        <c:axId val="30904324"/>
        <c:axId val="9703461"/>
      </c:lineChart>
      <c:catAx>
        <c:axId val="30904324"/>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9703461"/>
        <c:crosses val="autoZero"/>
        <c:auto val="1"/>
        <c:lblOffset val="100"/>
        <c:tickLblSkip val="1"/>
        <c:noMultiLvlLbl val="0"/>
      </c:catAx>
      <c:valAx>
        <c:axId val="9703461"/>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0904324"/>
        <c:crossesAt val="1"/>
        <c:crossBetween val="between"/>
        <c:dispUnits/>
        <c:majorUnit val="0.2"/>
      </c:valAx>
      <c:spPr>
        <a:solidFill>
          <a:srgbClr val="FFFFFF"/>
        </a:solidFill>
        <a:ln w="3175">
          <a:noFill/>
        </a:ln>
      </c:spPr>
    </c:plotArea>
    <c:legend>
      <c:legendPos val="r"/>
      <c:layout>
        <c:manualLayout>
          <c:xMode val="edge"/>
          <c:yMode val="edge"/>
          <c:x val="0.604"/>
          <c:y val="0.699"/>
          <c:w val="0.3525"/>
          <c:h val="0.066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-0.01475</cdr:y>
    </cdr:from>
    <cdr:to>
      <cdr:x>1</cdr:x>
      <cdr:y>0.19125</cdr:y>
    </cdr:to>
    <cdr:sp>
      <cdr:nvSpPr>
        <cdr:cNvPr id="1" name="TextBox 2"/>
        <cdr:cNvSpPr txBox="1">
          <a:spLocks noChangeArrowheads="1"/>
        </cdr:cNvSpPr>
      </cdr:nvSpPr>
      <cdr:spPr>
        <a:xfrm>
          <a:off x="-28574" y="-38099"/>
          <a:ext cx="5581650" cy="619125"/>
        </a:xfrm>
        <a:prstGeom prst="rect">
          <a:avLst/>
        </a:prstGeom>
        <a:noFill/>
        <a:ln w="9525" cmpd="sng">
          <a:noFill/>
        </a:ln>
      </cdr:spPr>
      <cdr:txBody>
        <a:bodyPr vertOverflow="clip" wrap="square"/>
        <a:p>
          <a:pPr algn="l">
            <a:defRPr/>
          </a:pPr>
          <a:r>
            <a:rPr lang="en-US" cap="none" sz="1100" b="1" i="0" u="none" baseline="0">
              <a:solidFill>
                <a:srgbClr val="000000"/>
              </a:solidFill>
              <a:latin typeface="Times New Roman"/>
              <a:ea typeface="Times New Roman"/>
              <a:cs typeface="Times New Roman"/>
            </a:rPr>
            <a:t>Successful course completion rates for students in Basic Skills Writing Courses who used the Writing Center compared to students in the same courses who did NOT
</a:t>
          </a:r>
          <a:r>
            <a:rPr lang="en-US" cap="none" sz="1100" b="1" i="1" u="none" baseline="0">
              <a:solidFill>
                <a:srgbClr val="000000"/>
              </a:solidFill>
              <a:latin typeface="Times New Roman"/>
              <a:ea typeface="Times New Roman"/>
              <a:cs typeface="Times New Roman"/>
            </a:rPr>
            <a:t>Fall Terms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-0.01375</cdr:y>
    </cdr:from>
    <cdr:to>
      <cdr:x>1</cdr:x>
      <cdr:y>0.2035</cdr:y>
    </cdr:to>
    <cdr:sp>
      <cdr:nvSpPr>
        <cdr:cNvPr id="1" name="TextBox 2"/>
        <cdr:cNvSpPr txBox="1">
          <a:spLocks noChangeArrowheads="1"/>
        </cdr:cNvSpPr>
      </cdr:nvSpPr>
      <cdr:spPr>
        <a:xfrm>
          <a:off x="-28574" y="-38099"/>
          <a:ext cx="5562600" cy="666750"/>
        </a:xfrm>
        <a:prstGeom prst="rect">
          <a:avLst/>
        </a:prstGeom>
        <a:noFill/>
        <a:ln w="9525" cmpd="sng">
          <a:noFill/>
        </a:ln>
      </cdr:spPr>
      <cdr:txBody>
        <a:bodyPr vertOverflow="clip" wrap="square"/>
        <a:p>
          <a:pPr algn="l">
            <a:defRPr/>
          </a:pPr>
          <a:r>
            <a:rPr lang="en-US" cap="none" sz="1100" b="1" i="0" u="none" baseline="0">
              <a:solidFill>
                <a:srgbClr val="000000"/>
              </a:solidFill>
              <a:latin typeface="Times New Roman"/>
              <a:ea typeface="Times New Roman"/>
              <a:cs typeface="Times New Roman"/>
            </a:rPr>
            <a:t>Successful course completion rates for students in Basic Skills Writing Courses who used the Writing Center compared to students in the same courses who did NOT
</a:t>
          </a:r>
          <a:r>
            <a:rPr lang="en-US" cap="none" sz="1100" b="1" i="1" u="none" baseline="0">
              <a:solidFill>
                <a:srgbClr val="000000"/>
              </a:solidFill>
              <a:latin typeface="Times New Roman"/>
              <a:ea typeface="Times New Roman"/>
              <a:cs typeface="Times New Roman"/>
            </a:rPr>
            <a:t>Spring Terms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0</xdr:row>
      <xdr:rowOff>38100</xdr:rowOff>
    </xdr:from>
    <xdr:to>
      <xdr:col>12</xdr:col>
      <xdr:colOff>514350</xdr:colOff>
      <xdr:row>14</xdr:row>
      <xdr:rowOff>0</xdr:rowOff>
    </xdr:to>
    <xdr:graphicFrame>
      <xdr:nvGraphicFramePr>
        <xdr:cNvPr id="1" name="Chart 7"/>
        <xdr:cNvGraphicFramePr/>
      </xdr:nvGraphicFramePr>
      <xdr:xfrm>
        <a:off x="3867150" y="38100"/>
        <a:ext cx="4638675" cy="2571750"/>
      </xdr:xfrm>
      <a:graphic>
        <a:graphicData uri="http://schemas.openxmlformats.org/drawingml/2006/chart">
          <c:chart xmlns:c="http://schemas.openxmlformats.org/drawingml/2006/chart" r:id="rId1"/>
        </a:graphicData>
      </a:graphic>
    </xdr:graphicFrame>
    <xdr:clientData/>
  </xdr:twoCellAnchor>
  <xdr:twoCellAnchor>
    <xdr:from>
      <xdr:col>4</xdr:col>
      <xdr:colOff>571500</xdr:colOff>
      <xdr:row>17</xdr:row>
      <xdr:rowOff>38100</xdr:rowOff>
    </xdr:from>
    <xdr:to>
      <xdr:col>12</xdr:col>
      <xdr:colOff>352425</xdr:colOff>
      <xdr:row>30</xdr:row>
      <xdr:rowOff>180975</xdr:rowOff>
    </xdr:to>
    <xdr:graphicFrame>
      <xdr:nvGraphicFramePr>
        <xdr:cNvPr id="2" name="Chart 8"/>
        <xdr:cNvGraphicFramePr/>
      </xdr:nvGraphicFramePr>
      <xdr:xfrm>
        <a:off x="3838575" y="3133725"/>
        <a:ext cx="4505325" cy="2647950"/>
      </xdr:xfrm>
      <a:graphic>
        <a:graphicData uri="http://schemas.openxmlformats.org/drawingml/2006/chart">
          <c:chart xmlns:c="http://schemas.openxmlformats.org/drawingml/2006/chart" r:id="rId2"/>
        </a:graphicData>
      </a:graphic>
    </xdr:graphicFrame>
    <xdr:clientData/>
  </xdr:twoCellAnchor>
  <xdr:twoCellAnchor>
    <xdr:from>
      <xdr:col>3</xdr:col>
      <xdr:colOff>504825</xdr:colOff>
      <xdr:row>32</xdr:row>
      <xdr:rowOff>161925</xdr:rowOff>
    </xdr:from>
    <xdr:to>
      <xdr:col>12</xdr:col>
      <xdr:colOff>419100</xdr:colOff>
      <xdr:row>48</xdr:row>
      <xdr:rowOff>114300</xdr:rowOff>
    </xdr:to>
    <xdr:graphicFrame>
      <xdr:nvGraphicFramePr>
        <xdr:cNvPr id="3" name="Chart 3"/>
        <xdr:cNvGraphicFramePr/>
      </xdr:nvGraphicFramePr>
      <xdr:xfrm>
        <a:off x="3181350" y="6143625"/>
        <a:ext cx="5229225" cy="2857500"/>
      </xdr:xfrm>
      <a:graphic>
        <a:graphicData uri="http://schemas.openxmlformats.org/drawingml/2006/chart">
          <c:chart xmlns:c="http://schemas.openxmlformats.org/drawingml/2006/chart" r:id="rId3"/>
        </a:graphicData>
      </a:graphic>
    </xdr:graphicFrame>
    <xdr:clientData/>
  </xdr:twoCellAnchor>
  <xdr:twoCellAnchor>
    <xdr:from>
      <xdr:col>3</xdr:col>
      <xdr:colOff>266700</xdr:colOff>
      <xdr:row>68</xdr:row>
      <xdr:rowOff>142875</xdr:rowOff>
    </xdr:from>
    <xdr:to>
      <xdr:col>12</xdr:col>
      <xdr:colOff>457200</xdr:colOff>
      <xdr:row>86</xdr:row>
      <xdr:rowOff>38100</xdr:rowOff>
    </xdr:to>
    <xdr:graphicFrame>
      <xdr:nvGraphicFramePr>
        <xdr:cNvPr id="4" name="Chart 5"/>
        <xdr:cNvGraphicFramePr/>
      </xdr:nvGraphicFramePr>
      <xdr:xfrm>
        <a:off x="2943225" y="12496800"/>
        <a:ext cx="5505450" cy="3009900"/>
      </xdr:xfrm>
      <a:graphic>
        <a:graphicData uri="http://schemas.openxmlformats.org/drawingml/2006/chart">
          <c:chart xmlns:c="http://schemas.openxmlformats.org/drawingml/2006/chart" r:id="rId4"/>
        </a:graphicData>
      </a:graphic>
    </xdr:graphicFrame>
    <xdr:clientData/>
  </xdr:twoCellAnchor>
  <xdr:twoCellAnchor>
    <xdr:from>
      <xdr:col>3</xdr:col>
      <xdr:colOff>504825</xdr:colOff>
      <xdr:row>49</xdr:row>
      <xdr:rowOff>161925</xdr:rowOff>
    </xdr:from>
    <xdr:to>
      <xdr:col>12</xdr:col>
      <xdr:colOff>457200</xdr:colOff>
      <xdr:row>67</xdr:row>
      <xdr:rowOff>123825</xdr:rowOff>
    </xdr:to>
    <xdr:graphicFrame>
      <xdr:nvGraphicFramePr>
        <xdr:cNvPr id="5" name="Chart 3"/>
        <xdr:cNvGraphicFramePr/>
      </xdr:nvGraphicFramePr>
      <xdr:xfrm>
        <a:off x="3181350" y="9239250"/>
        <a:ext cx="5267325" cy="3076575"/>
      </xdr:xfrm>
      <a:graphic>
        <a:graphicData uri="http://schemas.openxmlformats.org/drawingml/2006/chart">
          <c:chart xmlns:c="http://schemas.openxmlformats.org/drawingml/2006/chart" r:id="rId5"/>
        </a:graphicData>
      </a:graphic>
    </xdr:graphicFrame>
    <xdr:clientData/>
  </xdr:twoCellAnchor>
  <xdr:twoCellAnchor>
    <xdr:from>
      <xdr:col>3</xdr:col>
      <xdr:colOff>276225</xdr:colOff>
      <xdr:row>88</xdr:row>
      <xdr:rowOff>9525</xdr:rowOff>
    </xdr:from>
    <xdr:to>
      <xdr:col>12</xdr:col>
      <xdr:colOff>447675</xdr:colOff>
      <xdr:row>106</xdr:row>
      <xdr:rowOff>0</xdr:rowOff>
    </xdr:to>
    <xdr:graphicFrame>
      <xdr:nvGraphicFramePr>
        <xdr:cNvPr id="6" name="Chart 5"/>
        <xdr:cNvGraphicFramePr/>
      </xdr:nvGraphicFramePr>
      <xdr:xfrm>
        <a:off x="2952750" y="15801975"/>
        <a:ext cx="5486400" cy="3076575"/>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F31"/>
  <sheetViews>
    <sheetView workbookViewId="0" topLeftCell="A1">
      <selection activeCell="E1" sqref="E1"/>
    </sheetView>
  </sheetViews>
  <sheetFormatPr defaultColWidth="9.140625" defaultRowHeight="12.75"/>
  <cols>
    <col min="1" max="1" width="23.7109375" style="6" customWidth="1"/>
    <col min="2" max="3" width="13.28125" style="6" customWidth="1"/>
    <col min="4" max="4" width="7.7109375" style="6" customWidth="1"/>
    <col min="5" max="5" width="8.00390625" style="6" customWidth="1"/>
    <col min="6" max="6" width="7.7109375" style="6" customWidth="1"/>
    <col min="7" max="7" width="8.00390625" style="6" customWidth="1"/>
    <col min="8" max="8" width="7.7109375" style="6" customWidth="1"/>
    <col min="9" max="9" width="8.00390625" style="6" customWidth="1"/>
    <col min="10" max="10" width="7.7109375" style="6" customWidth="1"/>
    <col min="11" max="11" width="8.00390625" style="6" customWidth="1"/>
    <col min="12" max="12" width="7.7109375" style="6" customWidth="1"/>
    <col min="13" max="13" width="8.00390625" style="6" customWidth="1"/>
    <col min="14" max="14" width="7.7109375" style="6" customWidth="1"/>
    <col min="15" max="15" width="8.00390625" style="6" customWidth="1"/>
    <col min="16" max="16" width="7.7109375" style="6" customWidth="1"/>
    <col min="17" max="17" width="8.00390625" style="6" customWidth="1"/>
    <col min="18" max="16384" width="9.140625" style="6" customWidth="1"/>
  </cols>
  <sheetData>
    <row r="1" spans="1:6" ht="49.5" customHeight="1">
      <c r="A1" s="49" t="s">
        <v>49</v>
      </c>
      <c r="B1" s="49"/>
      <c r="C1" s="49"/>
      <c r="D1" s="16"/>
      <c r="E1" s="16"/>
      <c r="F1" s="16"/>
    </row>
    <row r="2" ht="15.75" thickBot="1">
      <c r="A2" s="7"/>
    </row>
    <row r="3" spans="1:3" ht="15">
      <c r="A3" s="8"/>
      <c r="B3" s="9"/>
      <c r="C3" s="9"/>
    </row>
    <row r="4" spans="1:3" ht="30">
      <c r="A4" s="48" t="s">
        <v>0</v>
      </c>
      <c r="B4" s="1" t="s">
        <v>1</v>
      </c>
      <c r="C4" s="1" t="s">
        <v>2</v>
      </c>
    </row>
    <row r="5" spans="1:3" ht="15.75" thickBot="1">
      <c r="A5" s="10"/>
      <c r="B5" s="11"/>
      <c r="C5" s="12"/>
    </row>
    <row r="6" spans="1:3" ht="15.75" thickBot="1">
      <c r="A6" s="2" t="s">
        <v>3</v>
      </c>
      <c r="B6" s="3">
        <v>3314</v>
      </c>
      <c r="C6" s="3">
        <v>1297</v>
      </c>
    </row>
    <row r="7" spans="1:3" ht="15.75" thickBot="1">
      <c r="A7" s="2" t="s">
        <v>4</v>
      </c>
      <c r="B7" s="3">
        <v>3431</v>
      </c>
      <c r="C7" s="3">
        <v>1320</v>
      </c>
    </row>
    <row r="8" spans="1:3" ht="15.75" thickBot="1">
      <c r="A8" s="2" t="s">
        <v>20</v>
      </c>
      <c r="B8" s="3">
        <v>3136</v>
      </c>
      <c r="C8" s="3">
        <v>1259</v>
      </c>
    </row>
    <row r="9" spans="1:3" ht="15.75" thickBot="1">
      <c r="A9" s="2" t="s">
        <v>25</v>
      </c>
      <c r="B9" s="3">
        <v>3689</v>
      </c>
      <c r="C9" s="3">
        <v>1444</v>
      </c>
    </row>
    <row r="10" spans="1:3" ht="15.75" thickBot="1">
      <c r="A10" s="2" t="s">
        <v>48</v>
      </c>
      <c r="B10" s="3">
        <v>3762</v>
      </c>
      <c r="C10" s="3">
        <v>1511</v>
      </c>
    </row>
    <row r="11" spans="1:3" ht="15.75" thickBot="1">
      <c r="A11" s="13" t="s">
        <v>5</v>
      </c>
      <c r="B11" s="14">
        <f aca="true" t="shared" si="0" ref="B11:C14">(B7-B6)/B6</f>
        <v>0.03530476765238383</v>
      </c>
      <c r="C11" s="14">
        <f t="shared" si="0"/>
        <v>0.017733230531996914</v>
      </c>
    </row>
    <row r="12" spans="1:3" ht="15.75" thickBot="1">
      <c r="A12" s="13" t="s">
        <v>8</v>
      </c>
      <c r="B12" s="14">
        <f t="shared" si="0"/>
        <v>-0.08598076362576508</v>
      </c>
      <c r="C12" s="14">
        <f t="shared" si="0"/>
        <v>-0.04621212121212121</v>
      </c>
    </row>
    <row r="13" spans="1:3" ht="15.75" thickBot="1">
      <c r="A13" s="13" t="s">
        <v>22</v>
      </c>
      <c r="B13" s="14">
        <f t="shared" si="0"/>
        <v>0.17633928571428573</v>
      </c>
      <c r="C13" s="14">
        <f t="shared" si="0"/>
        <v>0.14694201747418587</v>
      </c>
    </row>
    <row r="14" spans="1:3" ht="15.75" thickBot="1">
      <c r="A14" s="13" t="s">
        <v>26</v>
      </c>
      <c r="B14" s="14">
        <f t="shared" si="0"/>
        <v>0.019788560585524532</v>
      </c>
      <c r="C14" s="14">
        <f t="shared" si="0"/>
        <v>0.046398891966759004</v>
      </c>
    </row>
    <row r="15" spans="1:3" ht="15.75" thickBot="1">
      <c r="A15" s="13" t="s">
        <v>28</v>
      </c>
      <c r="B15" s="14">
        <f>(B10-B6)/B6</f>
        <v>0.1351840675920338</v>
      </c>
      <c r="C15" s="14">
        <f>(C10-C6)/C6</f>
        <v>0.16499614494988435</v>
      </c>
    </row>
    <row r="16" ht="15.75" thickBot="1">
      <c r="A16" s="7"/>
    </row>
    <row r="17" spans="1:3" ht="15">
      <c r="A17" s="8"/>
      <c r="B17" s="9"/>
      <c r="C17" s="9"/>
    </row>
    <row r="18" spans="1:3" ht="30">
      <c r="A18" s="48" t="s">
        <v>0</v>
      </c>
      <c r="B18" s="1" t="s">
        <v>1</v>
      </c>
      <c r="C18" s="1" t="s">
        <v>2</v>
      </c>
    </row>
    <row r="19" spans="1:3" ht="15.75" thickBot="1">
      <c r="A19" s="10"/>
      <c r="B19" s="11"/>
      <c r="C19" s="12"/>
    </row>
    <row r="20" spans="1:3" ht="15.75" thickBot="1">
      <c r="A20" s="2" t="s">
        <v>6</v>
      </c>
      <c r="B20" s="3">
        <v>2377</v>
      </c>
      <c r="C20" s="3">
        <v>930</v>
      </c>
    </row>
    <row r="21" spans="1:3" ht="15.75" thickBot="1">
      <c r="A21" s="2" t="s">
        <v>7</v>
      </c>
      <c r="B21" s="3">
        <v>3070</v>
      </c>
      <c r="C21" s="3">
        <v>1180</v>
      </c>
    </row>
    <row r="22" spans="1:3" ht="15.75" thickBot="1">
      <c r="A22" s="2" t="s">
        <v>21</v>
      </c>
      <c r="B22" s="3">
        <v>3325</v>
      </c>
      <c r="C22" s="3">
        <v>1232</v>
      </c>
    </row>
    <row r="23" spans="1:3" ht="15.75" thickBot="1">
      <c r="A23" s="2" t="s">
        <v>27</v>
      </c>
      <c r="B23" s="3">
        <v>3403</v>
      </c>
      <c r="C23" s="3">
        <v>1381</v>
      </c>
    </row>
    <row r="24" spans="1:3" ht="15.75" thickBot="1">
      <c r="A24" s="2" t="s">
        <v>50</v>
      </c>
      <c r="B24" s="3">
        <v>3835</v>
      </c>
      <c r="C24" s="3">
        <v>1510</v>
      </c>
    </row>
    <row r="25" spans="1:3" ht="15.75" thickBot="1">
      <c r="A25" s="13" t="s">
        <v>8</v>
      </c>
      <c r="B25" s="14">
        <f aca="true" t="shared" si="1" ref="B25:C28">(B21-B20)/B20</f>
        <v>0.2915439629785444</v>
      </c>
      <c r="C25" s="14">
        <f t="shared" si="1"/>
        <v>0.26881720430107525</v>
      </c>
    </row>
    <row r="26" spans="1:3" ht="15.75" thickBot="1">
      <c r="A26" s="13" t="s">
        <v>22</v>
      </c>
      <c r="B26" s="14">
        <f t="shared" si="1"/>
        <v>0.08306188925081433</v>
      </c>
      <c r="C26" s="14">
        <f t="shared" si="1"/>
        <v>0.04406779661016949</v>
      </c>
    </row>
    <row r="27" spans="1:3" ht="15.75" thickBot="1">
      <c r="A27" s="13" t="s">
        <v>26</v>
      </c>
      <c r="B27" s="14">
        <f t="shared" si="1"/>
        <v>0.023458646616541352</v>
      </c>
      <c r="C27" s="14">
        <f t="shared" si="1"/>
        <v>0.12094155844155845</v>
      </c>
    </row>
    <row r="28" spans="1:3" ht="15.75" thickBot="1">
      <c r="A28" s="13" t="s">
        <v>51</v>
      </c>
      <c r="B28" s="14">
        <f t="shared" si="1"/>
        <v>0.12694681163679106</v>
      </c>
      <c r="C28" s="14">
        <f t="shared" si="1"/>
        <v>0.09341057204923968</v>
      </c>
    </row>
    <row r="29" spans="1:3" ht="15.75" thickBot="1">
      <c r="A29" s="13" t="s">
        <v>52</v>
      </c>
      <c r="B29" s="14">
        <f>(B24-B20)/B20</f>
        <v>0.6133782078249895</v>
      </c>
      <c r="C29" s="14">
        <f>(C24-C20)/C20</f>
        <v>0.6236559139784946</v>
      </c>
    </row>
    <row r="31" ht="15">
      <c r="A31" s="15"/>
    </row>
  </sheetData>
  <sheetProtection/>
  <mergeCells count="1">
    <mergeCell ref="A1:C1"/>
  </mergeCells>
  <printOptions horizontalCentered="1"/>
  <pageMargins left="0.75" right="0.75" top="1.16" bottom="0.6" header="0.23" footer="0.32"/>
  <pageSetup horizontalDpi="600" verticalDpi="600" orientation="portrait"/>
  <headerFooter alignWithMargins="0">
    <oddHeader>&amp;C&amp;"Arial,Bold"&amp;16Partnership for Student Success
Writing Center 
2011-2012</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O62"/>
  <sheetViews>
    <sheetView workbookViewId="0" topLeftCell="A16">
      <selection activeCell="A33" sqref="A33:O33"/>
    </sheetView>
  </sheetViews>
  <sheetFormatPr defaultColWidth="9.140625" defaultRowHeight="12.75"/>
  <cols>
    <col min="1" max="1" width="12.421875" style="17" bestFit="1" customWidth="1"/>
    <col min="2" max="2" width="7.00390625" style="17" customWidth="1"/>
    <col min="3" max="3" width="7.421875" style="17" customWidth="1"/>
    <col min="4" max="4" width="7.00390625" style="17" customWidth="1"/>
    <col min="5" max="5" width="7.421875" style="17" customWidth="1"/>
    <col min="6" max="6" width="7.00390625" style="17" customWidth="1"/>
    <col min="7" max="7" width="7.421875" style="17" customWidth="1"/>
    <col min="8" max="8" width="7.00390625" style="17" customWidth="1"/>
    <col min="9" max="9" width="7.421875" style="17" customWidth="1"/>
    <col min="10" max="10" width="7.00390625" style="17" customWidth="1"/>
    <col min="11" max="11" width="7.421875" style="17" customWidth="1"/>
    <col min="12" max="12" width="7.00390625" style="17" customWidth="1"/>
    <col min="13" max="13" width="7.421875" style="17" customWidth="1"/>
    <col min="14" max="14" width="7.00390625" style="17" customWidth="1"/>
    <col min="15" max="15" width="7.140625" style="17" customWidth="1"/>
    <col min="16" max="16384" width="9.140625" style="17" customWidth="1"/>
  </cols>
  <sheetData>
    <row r="1" spans="1:15" ht="44.25" customHeight="1">
      <c r="A1" s="49" t="s">
        <v>56</v>
      </c>
      <c r="B1" s="49"/>
      <c r="C1" s="49"/>
      <c r="D1" s="49"/>
      <c r="E1" s="49"/>
      <c r="F1" s="49"/>
      <c r="G1" s="49"/>
      <c r="H1" s="49"/>
      <c r="I1" s="49"/>
      <c r="J1" s="49"/>
      <c r="K1" s="49"/>
      <c r="L1" s="49"/>
      <c r="M1" s="49"/>
      <c r="N1" s="49"/>
      <c r="O1" s="49"/>
    </row>
    <row r="3" ht="15">
      <c r="A3" s="37" t="s">
        <v>47</v>
      </c>
    </row>
    <row r="4" ht="13.5" thickBot="1"/>
    <row r="5" spans="1:11" ht="12.75">
      <c r="A5" s="18"/>
      <c r="B5" s="19"/>
      <c r="C5" s="20"/>
      <c r="D5" s="19"/>
      <c r="E5" s="20"/>
      <c r="F5" s="19"/>
      <c r="G5" s="20"/>
      <c r="H5" s="19"/>
      <c r="I5" s="20"/>
      <c r="J5" s="19"/>
      <c r="K5" s="20"/>
    </row>
    <row r="6" spans="1:11" ht="15.75" customHeight="1">
      <c r="A6" s="21" t="s">
        <v>9</v>
      </c>
      <c r="B6" s="50" t="s">
        <v>3</v>
      </c>
      <c r="C6" s="51"/>
      <c r="D6" s="50" t="s">
        <v>4</v>
      </c>
      <c r="E6" s="51"/>
      <c r="F6" s="50" t="s">
        <v>20</v>
      </c>
      <c r="G6" s="51"/>
      <c r="H6" s="50" t="s">
        <v>25</v>
      </c>
      <c r="I6" s="51"/>
      <c r="J6" s="50" t="s">
        <v>48</v>
      </c>
      <c r="K6" s="51"/>
    </row>
    <row r="7" spans="1:11" ht="13.5" thickBot="1">
      <c r="A7" s="22"/>
      <c r="B7" s="23" t="s">
        <v>10</v>
      </c>
      <c r="C7" s="23" t="s">
        <v>11</v>
      </c>
      <c r="D7" s="23" t="s">
        <v>10</v>
      </c>
      <c r="E7" s="23" t="s">
        <v>11</v>
      </c>
      <c r="F7" s="23" t="s">
        <v>10</v>
      </c>
      <c r="G7" s="23" t="s">
        <v>11</v>
      </c>
      <c r="H7" s="23" t="s">
        <v>10</v>
      </c>
      <c r="I7" s="23" t="s">
        <v>11</v>
      </c>
      <c r="J7" s="23" t="s">
        <v>10</v>
      </c>
      <c r="K7" s="23" t="s">
        <v>11</v>
      </c>
    </row>
    <row r="8" spans="1:11" ht="13.5" thickBot="1">
      <c r="A8" s="22" t="s">
        <v>12</v>
      </c>
      <c r="B8" s="24">
        <v>753</v>
      </c>
      <c r="C8" s="25">
        <v>0.8565737051792829</v>
      </c>
      <c r="D8" s="24">
        <v>674</v>
      </c>
      <c r="E8" s="25">
        <v>0.844213649851632</v>
      </c>
      <c r="F8" s="24">
        <v>687</v>
      </c>
      <c r="G8" s="25">
        <v>0.87627365356623</v>
      </c>
      <c r="H8" s="24">
        <v>744</v>
      </c>
      <c r="I8" s="25">
        <f>610/H8</f>
        <v>0.8198924731182796</v>
      </c>
      <c r="J8" s="24">
        <v>867</v>
      </c>
      <c r="K8" s="25">
        <f>738/J8</f>
        <v>0.8512110726643599</v>
      </c>
    </row>
    <row r="9" spans="1:11" ht="13.5" thickBot="1">
      <c r="A9" s="22" t="s">
        <v>13</v>
      </c>
      <c r="B9" s="24">
        <v>261</v>
      </c>
      <c r="C9" s="25">
        <v>0.9042145593869731</v>
      </c>
      <c r="D9" s="24">
        <v>272</v>
      </c>
      <c r="E9" s="25">
        <v>0.8860294117647058</v>
      </c>
      <c r="F9" s="24">
        <v>211</v>
      </c>
      <c r="G9" s="25">
        <v>0.8151658767772512</v>
      </c>
      <c r="H9" s="24">
        <v>327</v>
      </c>
      <c r="I9" s="25">
        <f>273/H9</f>
        <v>0.8348623853211009</v>
      </c>
      <c r="J9" s="24">
        <v>339</v>
      </c>
      <c r="K9" s="25">
        <f>293/J9</f>
        <v>0.8643067846607669</v>
      </c>
    </row>
    <row r="10" spans="1:11" ht="13.5" thickBot="1">
      <c r="A10" s="22" t="s">
        <v>14</v>
      </c>
      <c r="B10" s="24">
        <v>267</v>
      </c>
      <c r="C10" s="25">
        <v>0.9363295880149812</v>
      </c>
      <c r="D10" s="24">
        <v>257</v>
      </c>
      <c r="E10" s="25">
        <v>0.9260700389105059</v>
      </c>
      <c r="F10" s="24">
        <v>241</v>
      </c>
      <c r="G10" s="25">
        <v>0.9294605809128631</v>
      </c>
      <c r="H10" s="24">
        <v>310</v>
      </c>
      <c r="I10" s="25">
        <f>275/H10</f>
        <v>0.8870967741935484</v>
      </c>
      <c r="J10" s="24">
        <v>226</v>
      </c>
      <c r="K10" s="25">
        <f>211/J10</f>
        <v>0.9336283185840708</v>
      </c>
    </row>
    <row r="11" spans="1:11" ht="13.5" thickBot="1">
      <c r="A11" s="22" t="s">
        <v>15</v>
      </c>
      <c r="B11" s="24">
        <v>141</v>
      </c>
      <c r="C11" s="25">
        <v>0.9574468085106383</v>
      </c>
      <c r="D11" s="24">
        <v>168</v>
      </c>
      <c r="E11" s="25">
        <v>0.9226190476190477</v>
      </c>
      <c r="F11" s="24">
        <v>140</v>
      </c>
      <c r="G11" s="25">
        <v>0.9714285714285714</v>
      </c>
      <c r="H11" s="24">
        <v>133</v>
      </c>
      <c r="I11" s="25">
        <f>126/H11</f>
        <v>0.9473684210526315</v>
      </c>
      <c r="J11" s="24">
        <v>114</v>
      </c>
      <c r="K11" s="25">
        <f>110/J11</f>
        <v>0.9649122807017544</v>
      </c>
    </row>
    <row r="12" spans="1:11" ht="13.5" thickBot="1">
      <c r="A12" s="22" t="s">
        <v>16</v>
      </c>
      <c r="B12" s="24">
        <v>17</v>
      </c>
      <c r="C12" s="25">
        <v>1</v>
      </c>
      <c r="D12" s="24">
        <v>19</v>
      </c>
      <c r="E12" s="25">
        <v>1</v>
      </c>
      <c r="F12" s="24">
        <v>16</v>
      </c>
      <c r="G12" s="25">
        <v>1</v>
      </c>
      <c r="H12" s="24">
        <v>27</v>
      </c>
      <c r="I12" s="25">
        <f>26/H12</f>
        <v>0.9629629629629629</v>
      </c>
      <c r="J12" s="24">
        <v>38</v>
      </c>
      <c r="K12" s="25">
        <f>36/J12</f>
        <v>0.9473684210526315</v>
      </c>
    </row>
    <row r="13" spans="1:11" ht="13.5" thickBot="1">
      <c r="A13" s="26" t="s">
        <v>17</v>
      </c>
      <c r="B13" s="27">
        <f>SUM(B8:B12)</f>
        <v>1439</v>
      </c>
      <c r="C13" s="28">
        <v>0.891591382904795</v>
      </c>
      <c r="D13" s="27">
        <v>1390</v>
      </c>
      <c r="E13" s="28">
        <v>0.879136690647482</v>
      </c>
      <c r="F13" s="27">
        <v>1295</v>
      </c>
      <c r="G13" s="28">
        <v>0.888030888030888</v>
      </c>
      <c r="H13" s="27">
        <f>SUM(H8:H12)</f>
        <v>1541</v>
      </c>
      <c r="I13" s="28">
        <f>Sheet1!C4</f>
        <v>0.8500973393900065</v>
      </c>
      <c r="J13" s="27">
        <f>Sheet1!K7</f>
        <v>1584</v>
      </c>
      <c r="K13" s="28">
        <f>Sheet1!L4</f>
        <v>0.8762626262626263</v>
      </c>
    </row>
    <row r="14" spans="1:11" ht="13.5" thickBot="1">
      <c r="A14" s="26" t="s">
        <v>18</v>
      </c>
      <c r="B14" s="27">
        <v>11114</v>
      </c>
      <c r="C14" s="28">
        <v>0.694</v>
      </c>
      <c r="D14" s="27">
        <v>10099</v>
      </c>
      <c r="E14" s="28">
        <v>0.6997722546786811</v>
      </c>
      <c r="F14" s="27">
        <v>10064</v>
      </c>
      <c r="G14" s="28">
        <v>0.709</v>
      </c>
      <c r="H14" s="27">
        <f>Sheet1!F7</f>
        <v>11830</v>
      </c>
      <c r="I14" s="28">
        <f>Sheet1!G4</f>
        <v>0.7233305156382079</v>
      </c>
      <c r="J14" s="27">
        <f>Sheet1!O7</f>
        <v>11738</v>
      </c>
      <c r="K14" s="28">
        <f>Sheet1!P4</f>
        <v>0.7098313170897939</v>
      </c>
    </row>
    <row r="15" spans="1:11" ht="13.5" thickBot="1">
      <c r="A15" s="26" t="s">
        <v>19</v>
      </c>
      <c r="B15" s="27"/>
      <c r="C15" s="28">
        <f>C13-C14</f>
        <v>0.19759138290479505</v>
      </c>
      <c r="D15" s="27"/>
      <c r="E15" s="28">
        <f>E13-E14</f>
        <v>0.17936443596880092</v>
      </c>
      <c r="F15" s="27"/>
      <c r="G15" s="28">
        <f>G13-G14</f>
        <v>0.17903088803088807</v>
      </c>
      <c r="H15" s="27"/>
      <c r="I15" s="28">
        <f>I13-I14</f>
        <v>0.1267668237517986</v>
      </c>
      <c r="J15" s="27"/>
      <c r="K15" s="28">
        <f>K13-K14</f>
        <v>0.16643130917283244</v>
      </c>
    </row>
    <row r="17" ht="15">
      <c r="A17" s="37" t="s">
        <v>46</v>
      </c>
    </row>
    <row r="18" ht="13.5" thickBot="1"/>
    <row r="19" spans="1:11" ht="12.75">
      <c r="A19" s="18"/>
      <c r="B19" s="19"/>
      <c r="C19" s="20"/>
      <c r="D19" s="19"/>
      <c r="E19" s="20"/>
      <c r="F19" s="19"/>
      <c r="G19" s="20"/>
      <c r="H19" s="19"/>
      <c r="I19" s="20"/>
      <c r="J19" s="19"/>
      <c r="K19" s="20"/>
    </row>
    <row r="20" spans="1:11" ht="15" customHeight="1">
      <c r="A20" s="21" t="s">
        <v>9</v>
      </c>
      <c r="B20" s="50" t="s">
        <v>6</v>
      </c>
      <c r="C20" s="51"/>
      <c r="D20" s="50" t="s">
        <v>7</v>
      </c>
      <c r="E20" s="51"/>
      <c r="F20" s="50" t="s">
        <v>21</v>
      </c>
      <c r="G20" s="51"/>
      <c r="H20" s="50" t="s">
        <v>27</v>
      </c>
      <c r="I20" s="51"/>
      <c r="J20" s="50" t="s">
        <v>50</v>
      </c>
      <c r="K20" s="51"/>
    </row>
    <row r="21" spans="1:11" ht="13.5" thickBot="1">
      <c r="A21" s="22"/>
      <c r="B21" s="23" t="s">
        <v>10</v>
      </c>
      <c r="C21" s="23" t="s">
        <v>11</v>
      </c>
      <c r="D21" s="23" t="s">
        <v>10</v>
      </c>
      <c r="E21" s="23" t="s">
        <v>11</v>
      </c>
      <c r="F21" s="23" t="s">
        <v>10</v>
      </c>
      <c r="G21" s="23" t="s">
        <v>11</v>
      </c>
      <c r="H21" s="23" t="s">
        <v>10</v>
      </c>
      <c r="I21" s="23" t="s">
        <v>11</v>
      </c>
      <c r="J21" s="23" t="s">
        <v>10</v>
      </c>
      <c r="K21" s="23" t="s">
        <v>11</v>
      </c>
    </row>
    <row r="22" spans="1:11" ht="13.5" thickBot="1">
      <c r="A22" s="22" t="s">
        <v>12</v>
      </c>
      <c r="B22" s="24">
        <v>512</v>
      </c>
      <c r="C22" s="25">
        <v>0.830078125</v>
      </c>
      <c r="D22" s="24">
        <v>626</v>
      </c>
      <c r="E22" s="25">
        <v>0.84185303514377</v>
      </c>
      <c r="F22" s="24">
        <v>655</v>
      </c>
      <c r="G22" s="25">
        <v>0.8488549618320611</v>
      </c>
      <c r="H22" s="24">
        <v>776</v>
      </c>
      <c r="I22" s="25">
        <f>637/H22</f>
        <v>0.8208762886597938</v>
      </c>
      <c r="J22" s="24">
        <v>822</v>
      </c>
      <c r="K22" s="25">
        <f>679/J22</f>
        <v>0.8260340632603407</v>
      </c>
    </row>
    <row r="23" spans="1:11" ht="13.5" thickBot="1">
      <c r="A23" s="22" t="s">
        <v>13</v>
      </c>
      <c r="B23" s="24">
        <v>170</v>
      </c>
      <c r="C23" s="25">
        <v>0.7941176470588235</v>
      </c>
      <c r="D23" s="24">
        <v>223</v>
      </c>
      <c r="E23" s="25">
        <v>0.8609865470852018</v>
      </c>
      <c r="F23" s="24">
        <v>244</v>
      </c>
      <c r="G23" s="25">
        <v>0.8401639344262295</v>
      </c>
      <c r="H23" s="24">
        <v>329</v>
      </c>
      <c r="I23" s="25">
        <f>289/H23</f>
        <v>0.878419452887538</v>
      </c>
      <c r="J23" s="24">
        <v>324</v>
      </c>
      <c r="K23" s="25">
        <f>283/J23</f>
        <v>0.8734567901234568</v>
      </c>
    </row>
    <row r="24" spans="1:11" ht="13.5" thickBot="1">
      <c r="A24" s="22" t="s">
        <v>14</v>
      </c>
      <c r="B24" s="24">
        <v>170</v>
      </c>
      <c r="C24" s="25">
        <v>0.9235294117647059</v>
      </c>
      <c r="D24" s="24">
        <v>225</v>
      </c>
      <c r="E24" s="25">
        <v>0.92</v>
      </c>
      <c r="F24" s="24">
        <v>206</v>
      </c>
      <c r="G24" s="25">
        <v>0.8980582524271845</v>
      </c>
      <c r="H24" s="24">
        <v>186</v>
      </c>
      <c r="I24" s="25">
        <f>161/H24</f>
        <v>0.8655913978494624</v>
      </c>
      <c r="J24" s="24">
        <v>264</v>
      </c>
      <c r="K24" s="25">
        <f>240/J24</f>
        <v>0.9090909090909091</v>
      </c>
    </row>
    <row r="25" spans="1:11" ht="13.5" thickBot="1">
      <c r="A25" s="22" t="s">
        <v>15</v>
      </c>
      <c r="B25" s="24">
        <v>91</v>
      </c>
      <c r="C25" s="25">
        <v>0.967032967032967</v>
      </c>
      <c r="D25" s="24">
        <v>147</v>
      </c>
      <c r="E25" s="25">
        <v>0.9659863945578231</v>
      </c>
      <c r="F25" s="24">
        <v>141</v>
      </c>
      <c r="G25" s="25">
        <v>0.9219858156028369</v>
      </c>
      <c r="H25" s="24">
        <v>115</v>
      </c>
      <c r="I25" s="25">
        <f>107/H25</f>
        <v>0.9304347826086956</v>
      </c>
      <c r="J25" s="24">
        <v>149</v>
      </c>
      <c r="K25" s="25">
        <f>139/J25</f>
        <v>0.9328859060402684</v>
      </c>
    </row>
    <row r="26" spans="1:11" ht="13.5" thickBot="1">
      <c r="A26" s="22" t="s">
        <v>16</v>
      </c>
      <c r="B26" s="24">
        <v>21</v>
      </c>
      <c r="C26" s="25">
        <v>1</v>
      </c>
      <c r="D26" s="24">
        <v>20</v>
      </c>
      <c r="E26" s="25">
        <v>0.95</v>
      </c>
      <c r="F26" s="24">
        <v>35</v>
      </c>
      <c r="G26" s="25">
        <v>0.9428571428571428</v>
      </c>
      <c r="H26" s="24">
        <v>33</v>
      </c>
      <c r="I26" s="25">
        <f>31/H26</f>
        <v>0.9393939393939394</v>
      </c>
      <c r="J26" s="24">
        <v>28</v>
      </c>
      <c r="K26" s="25">
        <f>28/J26</f>
        <v>1</v>
      </c>
    </row>
    <row r="27" spans="1:11" ht="13.5" thickBot="1">
      <c r="A27" s="26" t="s">
        <v>17</v>
      </c>
      <c r="B27" s="27">
        <f>SUM(B22:B26)</f>
        <v>964</v>
      </c>
      <c r="C27" s="28">
        <v>0.8568464730290456</v>
      </c>
      <c r="D27" s="27">
        <v>1241</v>
      </c>
      <c r="E27" s="28">
        <v>0.8759065269943593</v>
      </c>
      <c r="F27" s="27">
        <v>1281</v>
      </c>
      <c r="G27" s="28">
        <v>0.8657298985167837</v>
      </c>
      <c r="H27" s="27">
        <f>SUM(H22:H26)</f>
        <v>1439</v>
      </c>
      <c r="I27" s="28">
        <f>Sheet1!C10</f>
        <v>0.8512856150104239</v>
      </c>
      <c r="J27" s="27">
        <f>Sheet1!K13</f>
        <v>1587</v>
      </c>
      <c r="K27" s="28">
        <f>Sheet1!L10</f>
        <v>0.8626339004410838</v>
      </c>
    </row>
    <row r="28" spans="1:11" ht="13.5" thickBot="1">
      <c r="A28" s="26" t="s">
        <v>18</v>
      </c>
      <c r="B28" s="27">
        <v>8141</v>
      </c>
      <c r="C28" s="28">
        <v>0.705</v>
      </c>
      <c r="D28" s="27">
        <v>10447</v>
      </c>
      <c r="E28" s="28">
        <v>0.7174308413898727</v>
      </c>
      <c r="F28" s="27">
        <v>10741</v>
      </c>
      <c r="G28" s="28">
        <v>0.7125034912950378</v>
      </c>
      <c r="H28" s="27">
        <f>Sheet1!F13</f>
        <v>11558</v>
      </c>
      <c r="I28" s="28">
        <f>Sheet1!G10</f>
        <v>0.7058314587298841</v>
      </c>
      <c r="J28" s="27">
        <f>Sheet1!O13</f>
        <v>11791</v>
      </c>
      <c r="K28" s="28">
        <f>Sheet1!P10</f>
        <v>0.7218217284369435</v>
      </c>
    </row>
    <row r="29" spans="1:11" ht="13.5" thickBot="1">
      <c r="A29" s="26" t="s">
        <v>19</v>
      </c>
      <c r="B29" s="27"/>
      <c r="C29" s="28">
        <f>C27-C28</f>
        <v>0.15184647302904564</v>
      </c>
      <c r="D29" s="27"/>
      <c r="E29" s="28">
        <f>E27-E28</f>
        <v>0.15847568560448666</v>
      </c>
      <c r="F29" s="27"/>
      <c r="G29" s="28">
        <f>G27-G28</f>
        <v>0.15322640722174596</v>
      </c>
      <c r="H29" s="27"/>
      <c r="I29" s="28">
        <f>I27-I28</f>
        <v>0.14545415628053981</v>
      </c>
      <c r="J29" s="27"/>
      <c r="K29" s="28">
        <f>K27-K28</f>
        <v>0.1408121720041403</v>
      </c>
    </row>
    <row r="33" spans="1:15" ht="42.75" customHeight="1">
      <c r="A33" s="52" t="s">
        <v>57</v>
      </c>
      <c r="B33" s="52"/>
      <c r="C33" s="52"/>
      <c r="D33" s="52"/>
      <c r="E33" s="52"/>
      <c r="F33" s="52"/>
      <c r="G33" s="52"/>
      <c r="H33" s="52"/>
      <c r="I33" s="52"/>
      <c r="J33" s="52"/>
      <c r="K33" s="52"/>
      <c r="L33" s="52"/>
      <c r="M33" s="52"/>
      <c r="N33" s="52"/>
      <c r="O33" s="52"/>
    </row>
    <row r="34" spans="1:15" ht="12.75">
      <c r="A34" s="29"/>
      <c r="B34" s="29"/>
      <c r="C34" s="29"/>
      <c r="D34" s="29"/>
      <c r="E34" s="29"/>
      <c r="F34" s="29"/>
      <c r="G34" s="29"/>
      <c r="H34" s="29"/>
      <c r="I34" s="29"/>
      <c r="J34" s="29"/>
      <c r="K34" s="29"/>
      <c r="L34" s="29"/>
      <c r="M34" s="29"/>
      <c r="N34" s="29"/>
      <c r="O34" s="29"/>
    </row>
    <row r="35" spans="1:15" ht="15">
      <c r="A35" s="37" t="s">
        <v>47</v>
      </c>
      <c r="B35" s="29"/>
      <c r="C35" s="29"/>
      <c r="D35" s="29"/>
      <c r="E35" s="29"/>
      <c r="F35" s="29"/>
      <c r="G35" s="29"/>
      <c r="H35" s="29"/>
      <c r="I35" s="29"/>
      <c r="J35" s="29"/>
      <c r="K35" s="29"/>
      <c r="L35" s="29"/>
      <c r="M35" s="29"/>
      <c r="N35" s="29"/>
      <c r="O35" s="29"/>
    </row>
    <row r="36" ht="14.25" customHeight="1" thickBot="1"/>
    <row r="37" spans="1:11" ht="12.75">
      <c r="A37" s="18"/>
      <c r="B37" s="19"/>
      <c r="C37" s="20"/>
      <c r="D37" s="19"/>
      <c r="E37" s="20"/>
      <c r="F37" s="19"/>
      <c r="G37" s="20"/>
      <c r="H37" s="19"/>
      <c r="I37" s="20"/>
      <c r="J37" s="19"/>
      <c r="K37" s="20"/>
    </row>
    <row r="38" spans="1:11" ht="15.75" customHeight="1">
      <c r="A38" s="21" t="s">
        <v>9</v>
      </c>
      <c r="B38" s="50" t="s">
        <v>3</v>
      </c>
      <c r="C38" s="51"/>
      <c r="D38" s="50" t="s">
        <v>4</v>
      </c>
      <c r="E38" s="51"/>
      <c r="F38" s="50" t="s">
        <v>20</v>
      </c>
      <c r="G38" s="51"/>
      <c r="H38" s="50" t="s">
        <v>25</v>
      </c>
      <c r="I38" s="51"/>
      <c r="J38" s="50" t="s">
        <v>48</v>
      </c>
      <c r="K38" s="51"/>
    </row>
    <row r="39" spans="1:11" ht="13.5" thickBot="1">
      <c r="A39" s="22"/>
      <c r="B39" s="23" t="s">
        <v>10</v>
      </c>
      <c r="C39" s="23" t="s">
        <v>11</v>
      </c>
      <c r="D39" s="23" t="s">
        <v>10</v>
      </c>
      <c r="E39" s="23" t="s">
        <v>11</v>
      </c>
      <c r="F39" s="23" t="s">
        <v>10</v>
      </c>
      <c r="G39" s="23" t="s">
        <v>11</v>
      </c>
      <c r="H39" s="23" t="s">
        <v>10</v>
      </c>
      <c r="I39" s="23" t="s">
        <v>11</v>
      </c>
      <c r="J39" s="23" t="s">
        <v>10</v>
      </c>
      <c r="K39" s="23" t="s">
        <v>11</v>
      </c>
    </row>
    <row r="40" spans="1:11" ht="13.5" thickBot="1">
      <c r="A40" s="22" t="s">
        <v>12</v>
      </c>
      <c r="B40" s="24">
        <v>161</v>
      </c>
      <c r="C40" s="25">
        <v>0.733</v>
      </c>
      <c r="D40" s="24">
        <v>187</v>
      </c>
      <c r="E40" s="25">
        <v>0.7700534759358288</v>
      </c>
      <c r="F40" s="24">
        <v>210</v>
      </c>
      <c r="G40" s="25">
        <v>0.8142857142857143</v>
      </c>
      <c r="H40" s="24">
        <v>187</v>
      </c>
      <c r="I40" s="25">
        <f>132/H40</f>
        <v>0.7058823529411765</v>
      </c>
      <c r="J40" s="24">
        <v>227</v>
      </c>
      <c r="K40" s="25">
        <f>178/J40</f>
        <v>0.7841409691629956</v>
      </c>
    </row>
    <row r="41" spans="1:11" ht="13.5" thickBot="1">
      <c r="A41" s="22" t="s">
        <v>13</v>
      </c>
      <c r="B41" s="24">
        <v>78</v>
      </c>
      <c r="C41" s="25">
        <v>0.859</v>
      </c>
      <c r="D41" s="24">
        <v>84</v>
      </c>
      <c r="E41" s="25">
        <v>0.8095238095238095</v>
      </c>
      <c r="F41" s="24">
        <v>81</v>
      </c>
      <c r="G41" s="25">
        <v>0.654320987654321</v>
      </c>
      <c r="H41" s="24">
        <v>118</v>
      </c>
      <c r="I41" s="25">
        <f>88/H41</f>
        <v>0.7457627118644068</v>
      </c>
      <c r="J41" s="24">
        <v>127</v>
      </c>
      <c r="K41" s="25">
        <f>106/J41</f>
        <v>0.8346456692913385</v>
      </c>
    </row>
    <row r="42" spans="1:11" ht="13.5" thickBot="1">
      <c r="A42" s="22" t="s">
        <v>14</v>
      </c>
      <c r="B42" s="24">
        <v>112</v>
      </c>
      <c r="C42" s="25">
        <v>0.946</v>
      </c>
      <c r="D42" s="24">
        <v>153</v>
      </c>
      <c r="E42" s="25">
        <v>0.934640522875817</v>
      </c>
      <c r="F42" s="24">
        <v>140</v>
      </c>
      <c r="G42" s="25">
        <v>0.8857142857142857</v>
      </c>
      <c r="H42" s="24">
        <v>173</v>
      </c>
      <c r="I42" s="25">
        <f>151/H42</f>
        <v>0.8728323699421965</v>
      </c>
      <c r="J42" s="24">
        <v>98</v>
      </c>
      <c r="K42" s="25">
        <f>94/J42</f>
        <v>0.9591836734693877</v>
      </c>
    </row>
    <row r="43" spans="1:11" ht="13.5" thickBot="1">
      <c r="A43" s="22" t="s">
        <v>15</v>
      </c>
      <c r="B43" s="24">
        <v>70</v>
      </c>
      <c r="C43" s="25">
        <v>0.986</v>
      </c>
      <c r="D43" s="24">
        <v>99</v>
      </c>
      <c r="E43" s="25">
        <v>0.98989898989899</v>
      </c>
      <c r="F43" s="24">
        <v>92</v>
      </c>
      <c r="G43" s="25">
        <v>0.9565217391304348</v>
      </c>
      <c r="H43" s="24">
        <v>76</v>
      </c>
      <c r="I43" s="25">
        <f>71/H43</f>
        <v>0.9342105263157895</v>
      </c>
      <c r="J43" s="24">
        <v>46</v>
      </c>
      <c r="K43" s="25">
        <f>45/J43</f>
        <v>0.9782608695652174</v>
      </c>
    </row>
    <row r="44" spans="1:11" ht="13.5" thickBot="1">
      <c r="A44" s="22" t="s">
        <v>16</v>
      </c>
      <c r="B44" s="24">
        <v>6</v>
      </c>
      <c r="C44" s="25">
        <v>1</v>
      </c>
      <c r="D44" s="24">
        <v>10</v>
      </c>
      <c r="E44" s="25">
        <v>1</v>
      </c>
      <c r="F44" s="24">
        <v>8</v>
      </c>
      <c r="G44" s="25">
        <v>1</v>
      </c>
      <c r="H44" s="24">
        <v>14</v>
      </c>
      <c r="I44" s="25">
        <f>14/H44</f>
        <v>1</v>
      </c>
      <c r="J44" s="24">
        <v>7</v>
      </c>
      <c r="K44" s="25">
        <f>7/J44</f>
        <v>1</v>
      </c>
    </row>
    <row r="45" spans="1:11" ht="13.5" thickBot="1">
      <c r="A45" s="26" t="s">
        <v>17</v>
      </c>
      <c r="B45" s="27">
        <f>SUM(B40:B44)</f>
        <v>427</v>
      </c>
      <c r="C45" s="28">
        <v>0.857</v>
      </c>
      <c r="D45" s="27">
        <f>SUM(D40:D44)</f>
        <v>533</v>
      </c>
      <c r="E45" s="28">
        <v>0.8686679174484052</v>
      </c>
      <c r="F45" s="27">
        <v>531</v>
      </c>
      <c r="G45" s="28">
        <v>0.8361581920903954</v>
      </c>
      <c r="H45" s="27">
        <f>SUM(H40:H44)</f>
        <v>568</v>
      </c>
      <c r="I45" s="28">
        <f>Sheet1!C18</f>
        <v>0.8028169014084507</v>
      </c>
      <c r="J45" s="27">
        <f>Sheet1!K21</f>
        <v>505</v>
      </c>
      <c r="K45" s="28">
        <f>Sheet1!L18</f>
        <v>0.8514851485148515</v>
      </c>
    </row>
    <row r="46" spans="1:11" ht="13.5" thickBot="1">
      <c r="A46" s="26" t="s">
        <v>18</v>
      </c>
      <c r="B46" s="27">
        <v>824</v>
      </c>
      <c r="C46" s="28">
        <v>0.664</v>
      </c>
      <c r="D46" s="27">
        <v>1033</v>
      </c>
      <c r="E46" s="28">
        <v>0.6476282671829623</v>
      </c>
      <c r="F46" s="27">
        <v>1051</v>
      </c>
      <c r="G46" s="28">
        <v>0.677</v>
      </c>
      <c r="H46" s="27">
        <f>Sheet1!F21</f>
        <v>912</v>
      </c>
      <c r="I46" s="28">
        <f>Sheet1!G18</f>
        <v>0.6962719298245614</v>
      </c>
      <c r="J46" s="27">
        <f>Sheet1!O21</f>
        <v>1050</v>
      </c>
      <c r="K46" s="28">
        <f>Sheet1!P18</f>
        <v>0.700952380952381</v>
      </c>
    </row>
    <row r="47" spans="1:11" ht="13.5" thickBot="1">
      <c r="A47" s="26" t="s">
        <v>19</v>
      </c>
      <c r="B47" s="27"/>
      <c r="C47" s="28">
        <f>C45-C46</f>
        <v>0.19299999999999995</v>
      </c>
      <c r="D47" s="27"/>
      <c r="E47" s="28">
        <f>E45-E46</f>
        <v>0.22103965026544292</v>
      </c>
      <c r="F47" s="27"/>
      <c r="G47" s="28">
        <f>G45-G46</f>
        <v>0.1591581920903954</v>
      </c>
      <c r="H47" s="27"/>
      <c r="I47" s="28">
        <f>I45-I46</f>
        <v>0.10654497158388931</v>
      </c>
      <c r="J47" s="27"/>
      <c r="K47" s="28">
        <f>K45-K46</f>
        <v>0.15053276756247047</v>
      </c>
    </row>
    <row r="50" ht="15">
      <c r="A50" s="37" t="s">
        <v>46</v>
      </c>
    </row>
    <row r="51" ht="13.5" thickBot="1"/>
    <row r="52" spans="1:11" ht="12.75">
      <c r="A52" s="18"/>
      <c r="B52" s="19"/>
      <c r="C52" s="20"/>
      <c r="D52" s="19"/>
      <c r="E52" s="20"/>
      <c r="F52" s="19"/>
      <c r="G52" s="20"/>
      <c r="H52" s="19"/>
      <c r="I52" s="20"/>
      <c r="J52" s="19"/>
      <c r="K52" s="20"/>
    </row>
    <row r="53" spans="1:11" ht="15" customHeight="1">
      <c r="A53" s="21" t="s">
        <v>9</v>
      </c>
      <c r="B53" s="50" t="s">
        <v>6</v>
      </c>
      <c r="C53" s="51"/>
      <c r="D53" s="50" t="s">
        <v>7</v>
      </c>
      <c r="E53" s="51"/>
      <c r="F53" s="50" t="s">
        <v>21</v>
      </c>
      <c r="G53" s="51"/>
      <c r="H53" s="50" t="s">
        <v>27</v>
      </c>
      <c r="I53" s="51"/>
      <c r="J53" s="50" t="s">
        <v>50</v>
      </c>
      <c r="K53" s="51"/>
    </row>
    <row r="54" spans="1:11" ht="13.5" thickBot="1">
      <c r="A54" s="22"/>
      <c r="B54" s="23" t="s">
        <v>10</v>
      </c>
      <c r="C54" s="23" t="s">
        <v>11</v>
      </c>
      <c r="D54" s="23" t="s">
        <v>10</v>
      </c>
      <c r="E54" s="23" t="s">
        <v>11</v>
      </c>
      <c r="F54" s="23" t="s">
        <v>10</v>
      </c>
      <c r="G54" s="23" t="s">
        <v>11</v>
      </c>
      <c r="H54" s="23" t="s">
        <v>10</v>
      </c>
      <c r="I54" s="23" t="s">
        <v>11</v>
      </c>
      <c r="J54" s="23" t="s">
        <v>10</v>
      </c>
      <c r="K54" s="23" t="s">
        <v>11</v>
      </c>
    </row>
    <row r="55" spans="1:11" ht="13.5" thickBot="1">
      <c r="A55" s="22" t="s">
        <v>12</v>
      </c>
      <c r="B55" s="24">
        <v>135</v>
      </c>
      <c r="C55" s="25">
        <v>0.733</v>
      </c>
      <c r="D55" s="24">
        <v>176</v>
      </c>
      <c r="E55" s="25">
        <v>0.7386363636363636</v>
      </c>
      <c r="F55" s="24">
        <v>167</v>
      </c>
      <c r="G55" s="25">
        <v>0.7485029940119761</v>
      </c>
      <c r="H55" s="24">
        <v>240</v>
      </c>
      <c r="I55" s="25">
        <f>180/H55</f>
        <v>0.75</v>
      </c>
      <c r="J55" s="24">
        <v>215</v>
      </c>
      <c r="K55" s="25">
        <f>159/J55</f>
        <v>0.7395348837209302</v>
      </c>
    </row>
    <row r="56" spans="1:11" ht="13.5" thickBot="1">
      <c r="A56" s="22" t="s">
        <v>13</v>
      </c>
      <c r="B56" s="24">
        <v>68</v>
      </c>
      <c r="C56" s="25">
        <v>0.632</v>
      </c>
      <c r="D56" s="24">
        <v>68</v>
      </c>
      <c r="E56" s="25">
        <v>0.7647058823529411</v>
      </c>
      <c r="F56" s="24">
        <v>87</v>
      </c>
      <c r="G56" s="25">
        <v>0.7701149425287356</v>
      </c>
      <c r="H56" s="24">
        <v>132</v>
      </c>
      <c r="I56" s="25">
        <f>115/H56</f>
        <v>0.8712121212121212</v>
      </c>
      <c r="J56" s="24">
        <v>121</v>
      </c>
      <c r="K56" s="25">
        <f>106/J56</f>
        <v>0.8760330578512396</v>
      </c>
    </row>
    <row r="57" spans="1:11" ht="13.5" thickBot="1">
      <c r="A57" s="22" t="s">
        <v>14</v>
      </c>
      <c r="B57" s="24">
        <v>74</v>
      </c>
      <c r="C57" s="25">
        <v>0.959</v>
      </c>
      <c r="D57" s="24">
        <v>75</v>
      </c>
      <c r="E57" s="25">
        <v>0.8666666666666667</v>
      </c>
      <c r="F57" s="24">
        <v>98</v>
      </c>
      <c r="G57" s="25">
        <v>0.8367346938775511</v>
      </c>
      <c r="H57" s="24">
        <v>75</v>
      </c>
      <c r="I57" s="25">
        <f>64/H57</f>
        <v>0.8533333333333334</v>
      </c>
      <c r="J57" s="24">
        <v>101</v>
      </c>
      <c r="K57" s="25">
        <f>92/J57</f>
        <v>0.9108910891089109</v>
      </c>
    </row>
    <row r="58" spans="1:11" ht="13.5" thickBot="1">
      <c r="A58" s="22" t="s">
        <v>15</v>
      </c>
      <c r="B58" s="24">
        <v>43</v>
      </c>
      <c r="C58" s="25">
        <v>0.953</v>
      </c>
      <c r="D58" s="24">
        <v>91</v>
      </c>
      <c r="E58" s="25">
        <v>0.9560439560439561</v>
      </c>
      <c r="F58" s="24">
        <v>92</v>
      </c>
      <c r="G58" s="25">
        <v>0.9130434782608695</v>
      </c>
      <c r="H58" s="24">
        <v>58</v>
      </c>
      <c r="I58" s="25">
        <f>56/H58</f>
        <v>0.9655172413793104</v>
      </c>
      <c r="J58" s="24">
        <v>53</v>
      </c>
      <c r="K58" s="25">
        <f>51/J58</f>
        <v>0.9622641509433962</v>
      </c>
    </row>
    <row r="59" spans="1:11" ht="13.5" thickBot="1">
      <c r="A59" s="22" t="s">
        <v>16</v>
      </c>
      <c r="B59" s="24">
        <v>10</v>
      </c>
      <c r="C59" s="25">
        <v>1</v>
      </c>
      <c r="D59" s="24">
        <v>8</v>
      </c>
      <c r="E59" s="25">
        <v>1</v>
      </c>
      <c r="F59" s="24">
        <v>16</v>
      </c>
      <c r="G59" s="25">
        <v>0.875</v>
      </c>
      <c r="H59" s="24">
        <v>18</v>
      </c>
      <c r="I59" s="25">
        <f>18/H59</f>
        <v>1</v>
      </c>
      <c r="J59" s="24">
        <v>9</v>
      </c>
      <c r="K59" s="25">
        <f>9/J59</f>
        <v>1</v>
      </c>
    </row>
    <row r="60" spans="1:11" ht="13.5" thickBot="1">
      <c r="A60" s="26" t="s">
        <v>17</v>
      </c>
      <c r="B60" s="27">
        <f>SUM(B55:B59)</f>
        <v>330</v>
      </c>
      <c r="C60" s="28">
        <v>0.8</v>
      </c>
      <c r="D60" s="27">
        <f>SUM(D55:D59)</f>
        <v>418</v>
      </c>
      <c r="E60" s="28">
        <v>0.8181818181818182</v>
      </c>
      <c r="F60" s="27">
        <v>460</v>
      </c>
      <c r="G60" s="28">
        <v>0.808695652173913</v>
      </c>
      <c r="H60" s="27">
        <f>SUM(H55:H59)</f>
        <v>523</v>
      </c>
      <c r="I60" s="28">
        <f>Sheet1!C25</f>
        <v>0.8279158699808795</v>
      </c>
      <c r="J60" s="27">
        <f>Sheet1!K28</f>
        <v>499</v>
      </c>
      <c r="K60" s="28">
        <f>Sheet1!L25</f>
        <v>0.8356713426853707</v>
      </c>
    </row>
    <row r="61" spans="1:11" ht="13.5" thickBot="1">
      <c r="A61" s="26" t="s">
        <v>18</v>
      </c>
      <c r="B61" s="27">
        <v>768</v>
      </c>
      <c r="C61" s="28">
        <v>0.599</v>
      </c>
      <c r="D61" s="27">
        <v>814</v>
      </c>
      <c r="E61" s="28">
        <v>0.6314496314496314</v>
      </c>
      <c r="F61" s="27">
        <v>836</v>
      </c>
      <c r="G61" s="28">
        <v>0.596</v>
      </c>
      <c r="H61" s="27">
        <f>Sheet1!F28</f>
        <v>837</v>
      </c>
      <c r="I61" s="28">
        <f>Sheet1!G25</f>
        <v>0.5949820788530465</v>
      </c>
      <c r="J61" s="27">
        <f>Sheet1!O28</f>
        <v>922</v>
      </c>
      <c r="K61" s="28">
        <f>Sheet1!P25</f>
        <v>0.6409978308026031</v>
      </c>
    </row>
    <row r="62" spans="1:11" ht="13.5" thickBot="1">
      <c r="A62" s="26" t="s">
        <v>19</v>
      </c>
      <c r="B62" s="27"/>
      <c r="C62" s="28">
        <f>C60-C61</f>
        <v>0.20100000000000007</v>
      </c>
      <c r="D62" s="27"/>
      <c r="E62" s="28">
        <f>E60-E61</f>
        <v>0.18673218673218683</v>
      </c>
      <c r="F62" s="27"/>
      <c r="G62" s="28">
        <f>G60-G61</f>
        <v>0.21269565217391306</v>
      </c>
      <c r="H62" s="27"/>
      <c r="I62" s="28">
        <f>I60-I61</f>
        <v>0.23293379112783297</v>
      </c>
      <c r="J62" s="27"/>
      <c r="K62" s="28">
        <f>K60-K61</f>
        <v>0.1946735118827676</v>
      </c>
    </row>
  </sheetData>
  <sheetProtection/>
  <mergeCells count="22">
    <mergeCell ref="J6:K6"/>
    <mergeCell ref="A33:O33"/>
    <mergeCell ref="H53:I53"/>
    <mergeCell ref="F53:G53"/>
    <mergeCell ref="J20:K20"/>
    <mergeCell ref="J38:K38"/>
    <mergeCell ref="J53:K53"/>
    <mergeCell ref="A1:O1"/>
    <mergeCell ref="F6:G6"/>
    <mergeCell ref="H6:I6"/>
    <mergeCell ref="B6:C6"/>
    <mergeCell ref="D6:E6"/>
    <mergeCell ref="H20:I20"/>
    <mergeCell ref="F20:G20"/>
    <mergeCell ref="B53:C53"/>
    <mergeCell ref="B20:C20"/>
    <mergeCell ref="D20:E20"/>
    <mergeCell ref="F38:G38"/>
    <mergeCell ref="H38:I38"/>
    <mergeCell ref="B38:C38"/>
    <mergeCell ref="D38:E38"/>
    <mergeCell ref="D53:E53"/>
  </mergeCells>
  <printOptions/>
  <pageMargins left="0.75" right="0.75" top="1.16" bottom="0.6" header="0.23" footer="0.32"/>
  <pageSetup horizontalDpi="600" verticalDpi="600" orientation="landscape" scale="95"/>
  <headerFooter alignWithMargins="0">
    <oddHeader>&amp;C&amp;"Arial,Bold"&amp;16Partnership for Student Success
Writing Center 
2011-2012</oddHeader>
    <oddFooter>&amp;CPage &amp;P of &amp;N</oddFooter>
  </headerFooter>
  <rowBreaks count="1" manualBreakCount="1">
    <brk id="32" max="255" man="1"/>
  </rowBreaks>
</worksheet>
</file>

<file path=xl/worksheets/sheet3.xml><?xml version="1.0" encoding="utf-8"?>
<worksheet xmlns="http://schemas.openxmlformats.org/spreadsheetml/2006/main" xmlns:r="http://schemas.openxmlformats.org/officeDocument/2006/relationships">
  <dimension ref="A1:C95"/>
  <sheetViews>
    <sheetView tabSelected="1" workbookViewId="0" topLeftCell="A68">
      <selection activeCell="A81" sqref="A81"/>
    </sheetView>
  </sheetViews>
  <sheetFormatPr defaultColWidth="8.8515625" defaultRowHeight="12.75"/>
  <cols>
    <col min="1" max="2" width="14.421875" style="0" customWidth="1"/>
    <col min="3" max="3" width="11.28125" style="0" bestFit="1" customWidth="1"/>
  </cols>
  <sheetData>
    <row r="1" spans="1:3" ht="15.75" thickBot="1">
      <c r="A1" s="38" t="s">
        <v>35</v>
      </c>
      <c r="B1" s="43" t="s">
        <v>30</v>
      </c>
      <c r="C1" s="43" t="s">
        <v>29</v>
      </c>
    </row>
    <row r="2" spans="1:3" ht="15.75" thickBot="1">
      <c r="A2" s="39" t="s">
        <v>31</v>
      </c>
      <c r="B2" s="44">
        <v>3314</v>
      </c>
      <c r="C2" s="44">
        <v>2377</v>
      </c>
    </row>
    <row r="3" spans="1:3" ht="15.75" thickBot="1">
      <c r="A3" s="39" t="s">
        <v>32</v>
      </c>
      <c r="B3" s="44">
        <v>3431</v>
      </c>
      <c r="C3" s="44">
        <v>3070</v>
      </c>
    </row>
    <row r="4" spans="1:3" ht="15.75" thickBot="1">
      <c r="A4" s="39" t="s">
        <v>33</v>
      </c>
      <c r="B4" s="44">
        <v>3136</v>
      </c>
      <c r="C4" s="44">
        <v>3325</v>
      </c>
    </row>
    <row r="5" spans="1:3" ht="15.75" thickBot="1">
      <c r="A5" s="39" t="s">
        <v>34</v>
      </c>
      <c r="B5" s="44">
        <f>'WC Visits'!B9</f>
        <v>3689</v>
      </c>
      <c r="C5" s="44">
        <f>'WC Visits'!B23</f>
        <v>3403</v>
      </c>
    </row>
    <row r="6" spans="1:3" ht="15.75" thickBot="1">
      <c r="A6" s="39" t="s">
        <v>53</v>
      </c>
      <c r="B6" s="44">
        <f>'WC Visits'!B10</f>
        <v>3762</v>
      </c>
      <c r="C6" s="44">
        <f>'WC Visits'!B24</f>
        <v>3835</v>
      </c>
    </row>
    <row r="7" spans="1:3" ht="15">
      <c r="A7" s="31"/>
      <c r="B7" s="30"/>
      <c r="C7" s="30"/>
    </row>
    <row r="8" spans="1:3" ht="15">
      <c r="A8" s="31"/>
      <c r="B8" s="30"/>
      <c r="C8" s="30"/>
    </row>
    <row r="9" spans="1:3" ht="15">
      <c r="A9" s="31"/>
      <c r="B9" s="30"/>
      <c r="C9" s="30"/>
    </row>
    <row r="10" spans="1:3" ht="15">
      <c r="A10" s="31"/>
      <c r="B10" s="30"/>
      <c r="C10" s="30"/>
    </row>
    <row r="18" ht="12.75" thickBot="1"/>
    <row r="19" spans="1:3" ht="15.75" thickBot="1">
      <c r="A19" s="38" t="s">
        <v>35</v>
      </c>
      <c r="B19" s="43" t="s">
        <v>30</v>
      </c>
      <c r="C19" s="43" t="s">
        <v>29</v>
      </c>
    </row>
    <row r="20" spans="1:3" ht="15.75" thickBot="1">
      <c r="A20" s="39" t="s">
        <v>31</v>
      </c>
      <c r="B20" s="44">
        <v>1297</v>
      </c>
      <c r="C20" s="44">
        <v>930</v>
      </c>
    </row>
    <row r="21" spans="1:3" ht="15.75" thickBot="1">
      <c r="A21" s="39" t="s">
        <v>32</v>
      </c>
      <c r="B21" s="44">
        <v>1320</v>
      </c>
      <c r="C21" s="44">
        <v>1180</v>
      </c>
    </row>
    <row r="22" spans="1:3" ht="15.75" thickBot="1">
      <c r="A22" s="39" t="s">
        <v>33</v>
      </c>
      <c r="B22" s="44">
        <v>1259</v>
      </c>
      <c r="C22" s="44">
        <v>1232</v>
      </c>
    </row>
    <row r="23" spans="1:3" ht="15.75" thickBot="1">
      <c r="A23" s="39" t="s">
        <v>34</v>
      </c>
      <c r="B23" s="44">
        <f>'WC Visits'!C9</f>
        <v>1444</v>
      </c>
      <c r="C23" s="44">
        <f>'WC Visits'!C23</f>
        <v>1381</v>
      </c>
    </row>
    <row r="24" spans="1:3" ht="15.75" thickBot="1">
      <c r="A24" s="39" t="s">
        <v>53</v>
      </c>
      <c r="B24" s="44">
        <f>'WC Visits'!C10</f>
        <v>1511</v>
      </c>
      <c r="C24" s="44">
        <f>'WC Visits'!C24</f>
        <v>1510</v>
      </c>
    </row>
    <row r="25" spans="1:3" ht="15">
      <c r="A25" s="31"/>
      <c r="B25" s="32"/>
      <c r="C25" s="32"/>
    </row>
    <row r="26" spans="1:3" ht="15">
      <c r="A26" s="31"/>
      <c r="B26" s="32"/>
      <c r="C26" s="32"/>
    </row>
    <row r="27" spans="1:3" ht="15">
      <c r="A27" s="31"/>
      <c r="B27" s="32"/>
      <c r="C27" s="32"/>
    </row>
    <row r="28" spans="1:3" ht="15">
      <c r="A28" s="31"/>
      <c r="B28" s="32"/>
      <c r="C28" s="32"/>
    </row>
    <row r="29" spans="1:3" ht="15">
      <c r="A29" s="31"/>
      <c r="B29" s="32"/>
      <c r="C29" s="32"/>
    </row>
    <row r="30" spans="1:3" ht="15">
      <c r="A30" s="31"/>
      <c r="B30" s="32"/>
      <c r="C30" s="32"/>
    </row>
    <row r="31" spans="1:3" ht="15">
      <c r="A31" s="31"/>
      <c r="B31" s="32"/>
      <c r="C31" s="32"/>
    </row>
    <row r="32" spans="1:3" ht="15">
      <c r="A32" s="31"/>
      <c r="B32" s="32"/>
      <c r="C32" s="32"/>
    </row>
    <row r="33" spans="1:3" ht="15">
      <c r="A33" s="31"/>
      <c r="B33" s="32"/>
      <c r="C33" s="32"/>
    </row>
    <row r="34" spans="1:3" ht="15">
      <c r="A34" s="46" t="s">
        <v>0</v>
      </c>
      <c r="B34" s="45" t="s">
        <v>23</v>
      </c>
      <c r="C34" s="45" t="s">
        <v>18</v>
      </c>
    </row>
    <row r="35" spans="1:3" ht="15">
      <c r="A35" s="41" t="s">
        <v>3</v>
      </c>
      <c r="B35" s="42">
        <v>0.891591382904795</v>
      </c>
      <c r="C35" s="42">
        <v>0.694</v>
      </c>
    </row>
    <row r="36" spans="1:3" ht="15">
      <c r="A36" s="41" t="s">
        <v>4</v>
      </c>
      <c r="B36" s="42">
        <v>0.879136690647482</v>
      </c>
      <c r="C36" s="42">
        <v>0.6997722546786811</v>
      </c>
    </row>
    <row r="37" spans="1:3" ht="15">
      <c r="A37" s="41" t="s">
        <v>20</v>
      </c>
      <c r="B37" s="42">
        <v>0.888030888030888</v>
      </c>
      <c r="C37" s="42">
        <v>0.709</v>
      </c>
    </row>
    <row r="38" spans="1:3" ht="15">
      <c r="A38" s="41" t="s">
        <v>25</v>
      </c>
      <c r="B38" s="42">
        <v>0.85</v>
      </c>
      <c r="C38" s="42">
        <v>0.723</v>
      </c>
    </row>
    <row r="39" spans="1:3" ht="15">
      <c r="A39" s="41" t="s">
        <v>48</v>
      </c>
      <c r="B39" s="42">
        <f>'WC Success'!K13</f>
        <v>0.8762626262626263</v>
      </c>
      <c r="C39" s="42">
        <f>'WC Success'!K14</f>
        <v>0.7098313170897939</v>
      </c>
    </row>
    <row r="45" spans="1:3" ht="15">
      <c r="A45" s="31"/>
      <c r="B45" s="4"/>
      <c r="C45" s="4"/>
    </row>
    <row r="46" spans="1:3" ht="15">
      <c r="A46" s="31"/>
      <c r="B46" s="4"/>
      <c r="C46" s="4"/>
    </row>
    <row r="47" spans="1:3" ht="15">
      <c r="A47" s="31"/>
      <c r="B47" s="4"/>
      <c r="C47" s="4"/>
    </row>
    <row r="48" spans="1:3" ht="15">
      <c r="A48" s="31"/>
      <c r="B48" s="4"/>
      <c r="C48" s="4"/>
    </row>
    <row r="49" spans="1:3" ht="15">
      <c r="A49" s="31"/>
      <c r="B49" s="4"/>
      <c r="C49" s="4"/>
    </row>
    <row r="50" spans="1:3" ht="15">
      <c r="A50" s="31"/>
      <c r="B50" s="4"/>
      <c r="C50" s="4"/>
    </row>
    <row r="51" spans="1:3" ht="15">
      <c r="A51" s="46" t="s">
        <v>0</v>
      </c>
      <c r="B51" s="45" t="s">
        <v>23</v>
      </c>
      <c r="C51" s="45" t="s">
        <v>18</v>
      </c>
    </row>
    <row r="52" spans="1:3" ht="15">
      <c r="A52" s="41" t="s">
        <v>6</v>
      </c>
      <c r="B52" s="42">
        <v>0.8568464730290456</v>
      </c>
      <c r="C52" s="42">
        <v>0.705</v>
      </c>
    </row>
    <row r="53" spans="1:3" ht="15">
      <c r="A53" s="41" t="s">
        <v>7</v>
      </c>
      <c r="B53" s="42">
        <v>0.8759065269943593</v>
      </c>
      <c r="C53" s="42">
        <v>0.7174308413898727</v>
      </c>
    </row>
    <row r="54" spans="1:3" ht="15">
      <c r="A54" s="41" t="s">
        <v>21</v>
      </c>
      <c r="B54" s="42">
        <v>0.8657298985167837</v>
      </c>
      <c r="C54" s="42">
        <v>0.7125034912950378</v>
      </c>
    </row>
    <row r="55" spans="1:3" ht="15">
      <c r="A55" s="41" t="s">
        <v>27</v>
      </c>
      <c r="B55" s="42">
        <v>0.851</v>
      </c>
      <c r="C55" s="42">
        <v>0.706</v>
      </c>
    </row>
    <row r="56" spans="1:3" ht="15">
      <c r="A56" s="41" t="s">
        <v>50</v>
      </c>
      <c r="B56" s="42">
        <f>'WC Success'!K27</f>
        <v>0.8626339004410838</v>
      </c>
      <c r="C56" s="42">
        <f>'WC Success'!K28</f>
        <v>0.7218217284369435</v>
      </c>
    </row>
    <row r="69" ht="15">
      <c r="A69" s="47" t="s">
        <v>24</v>
      </c>
    </row>
    <row r="71" spans="1:3" ht="15">
      <c r="A71" s="46" t="s">
        <v>0</v>
      </c>
      <c r="B71" s="40" t="s">
        <v>23</v>
      </c>
      <c r="C71" s="40" t="s">
        <v>18</v>
      </c>
    </row>
    <row r="72" spans="1:3" ht="15">
      <c r="A72" s="41" t="s">
        <v>3</v>
      </c>
      <c r="B72" s="42">
        <v>0.857</v>
      </c>
      <c r="C72" s="42">
        <v>0.664</v>
      </c>
    </row>
    <row r="73" spans="1:3" ht="15">
      <c r="A73" s="41" t="s">
        <v>4</v>
      </c>
      <c r="B73" s="42">
        <v>0.8686679174484052</v>
      </c>
      <c r="C73" s="42">
        <v>0.6476282671829623</v>
      </c>
    </row>
    <row r="74" spans="1:3" ht="15">
      <c r="A74" s="41" t="s">
        <v>20</v>
      </c>
      <c r="B74" s="42">
        <v>0.8361581920903954</v>
      </c>
      <c r="C74" s="42">
        <v>0.677</v>
      </c>
    </row>
    <row r="75" spans="1:3" ht="15">
      <c r="A75" s="41" t="s">
        <v>25</v>
      </c>
      <c r="B75" s="42">
        <f>Sheet1!C18</f>
        <v>0.8028169014084507</v>
      </c>
      <c r="C75" s="42">
        <f>Sheet1!G18</f>
        <v>0.6962719298245614</v>
      </c>
    </row>
    <row r="76" spans="1:3" ht="15">
      <c r="A76" s="41" t="s">
        <v>48</v>
      </c>
      <c r="B76" s="42">
        <f>'WC Success'!K45</f>
        <v>0.8514851485148515</v>
      </c>
      <c r="C76" s="42">
        <f>'WC Success'!K46</f>
        <v>0.700952380952381</v>
      </c>
    </row>
    <row r="90" spans="1:3" ht="15">
      <c r="A90" s="46" t="s">
        <v>0</v>
      </c>
      <c r="B90" s="40" t="s">
        <v>23</v>
      </c>
      <c r="C90" s="40" t="s">
        <v>18</v>
      </c>
    </row>
    <row r="91" spans="1:3" ht="15">
      <c r="A91" s="41" t="s">
        <v>6</v>
      </c>
      <c r="B91" s="42">
        <v>0.8</v>
      </c>
      <c r="C91" s="42">
        <v>0.599</v>
      </c>
    </row>
    <row r="92" spans="1:3" ht="15">
      <c r="A92" s="41" t="s">
        <v>7</v>
      </c>
      <c r="B92" s="42">
        <v>0.8181818181818182</v>
      </c>
      <c r="C92" s="42">
        <v>0.6314496314496314</v>
      </c>
    </row>
    <row r="93" spans="1:3" ht="15">
      <c r="A93" s="41" t="s">
        <v>21</v>
      </c>
      <c r="B93" s="42">
        <v>0.808695652173913</v>
      </c>
      <c r="C93" s="42">
        <v>0.596</v>
      </c>
    </row>
    <row r="94" spans="1:3" ht="15">
      <c r="A94" s="41" t="s">
        <v>27</v>
      </c>
      <c r="B94" s="42">
        <f>Sheet1!C25</f>
        <v>0.8279158699808795</v>
      </c>
      <c r="C94" s="42">
        <f>Sheet1!G25</f>
        <v>0.5949820788530465</v>
      </c>
    </row>
    <row r="95" spans="1:3" ht="15">
      <c r="A95" s="41" t="s">
        <v>50</v>
      </c>
      <c r="B95" s="42">
        <f>'WC Success'!K60</f>
        <v>0.8356713426853707</v>
      </c>
      <c r="C95" s="42">
        <f>'WC Success'!K61</f>
        <v>0.6409978308026031</v>
      </c>
    </row>
  </sheetData>
  <sheetProtection/>
  <printOptions/>
  <pageMargins left="0.25" right="0.25" top="1.13" bottom="0.38" header="0.3" footer="0.3"/>
  <pageSetup horizontalDpi="600" verticalDpi="600" orientation="landscape"/>
  <headerFooter alignWithMargins="0">
    <oddHeader>&amp;C&amp;"Arial,Bold"&amp;14Partnership for Student Success
Writing Center 
2011-2012</oddHeader>
  </headerFooter>
  <rowBreaks count="1" manualBreakCount="1">
    <brk id="32" max="255" man="1"/>
  </rowBreaks>
  <drawing r:id="rId1"/>
</worksheet>
</file>

<file path=xl/worksheets/sheet4.xml><?xml version="1.0" encoding="utf-8"?>
<worksheet xmlns="http://schemas.openxmlformats.org/spreadsheetml/2006/main" xmlns:r="http://schemas.openxmlformats.org/officeDocument/2006/relationships">
  <dimension ref="A2:P28"/>
  <sheetViews>
    <sheetView workbookViewId="0" topLeftCell="A1">
      <selection activeCell="I12" sqref="I12"/>
    </sheetView>
  </sheetViews>
  <sheetFormatPr defaultColWidth="8.8515625" defaultRowHeight="12.75"/>
  <sheetData>
    <row r="2" spans="1:14" ht="12">
      <c r="A2" s="5" t="s">
        <v>40</v>
      </c>
      <c r="E2" s="5" t="s">
        <v>42</v>
      </c>
      <c r="J2" s="5" t="s">
        <v>40</v>
      </c>
      <c r="N2" s="5" t="s">
        <v>42</v>
      </c>
    </row>
    <row r="3" spans="1:15" ht="13.5">
      <c r="A3" s="33" t="s">
        <v>25</v>
      </c>
      <c r="B3" s="33" t="s">
        <v>36</v>
      </c>
      <c r="E3" s="33" t="s">
        <v>25</v>
      </c>
      <c r="F3" s="33" t="s">
        <v>36</v>
      </c>
      <c r="J3" s="33" t="s">
        <v>48</v>
      </c>
      <c r="K3" s="33" t="s">
        <v>36</v>
      </c>
      <c r="N3" s="33" t="s">
        <v>55</v>
      </c>
      <c r="O3" s="33" t="s">
        <v>36</v>
      </c>
    </row>
    <row r="4" spans="1:16" ht="13.5">
      <c r="A4" s="34" t="s">
        <v>37</v>
      </c>
      <c r="B4" s="35">
        <v>1310</v>
      </c>
      <c r="C4" s="36">
        <f>B4/B$7</f>
        <v>0.8500973393900065</v>
      </c>
      <c r="E4" s="34" t="s">
        <v>37</v>
      </c>
      <c r="F4" s="35">
        <v>8557</v>
      </c>
      <c r="G4" s="36">
        <f>F4/F$7</f>
        <v>0.7233305156382079</v>
      </c>
      <c r="J4" s="34" t="s">
        <v>37</v>
      </c>
      <c r="K4" s="35">
        <v>1388</v>
      </c>
      <c r="L4" s="36">
        <f>K4/K$7</f>
        <v>0.8762626262626263</v>
      </c>
      <c r="N4" s="34" t="s">
        <v>37</v>
      </c>
      <c r="O4" s="35">
        <v>8332</v>
      </c>
      <c r="P4" s="36">
        <f>O4/O$7</f>
        <v>0.7098313170897939</v>
      </c>
    </row>
    <row r="5" spans="1:16" ht="13.5">
      <c r="A5" s="34" t="s">
        <v>38</v>
      </c>
      <c r="B5" s="35">
        <v>39</v>
      </c>
      <c r="C5" s="36">
        <f>B5/B$7</f>
        <v>0.025308241401687217</v>
      </c>
      <c r="E5" s="34" t="s">
        <v>38</v>
      </c>
      <c r="F5" s="35">
        <v>1223</v>
      </c>
      <c r="G5" s="36">
        <f>F5/F$7</f>
        <v>0.10338123415046492</v>
      </c>
      <c r="J5" s="34" t="s">
        <v>38</v>
      </c>
      <c r="K5" s="35">
        <v>29</v>
      </c>
      <c r="L5" s="36">
        <f>K5/K$7</f>
        <v>0.018308080808080808</v>
      </c>
      <c r="N5" s="34" t="s">
        <v>38</v>
      </c>
      <c r="O5" s="35">
        <v>1159</v>
      </c>
      <c r="P5" s="36">
        <f>O5/O$7</f>
        <v>0.09873913784290339</v>
      </c>
    </row>
    <row r="6" spans="1:16" ht="13.5">
      <c r="A6" s="34" t="s">
        <v>39</v>
      </c>
      <c r="B6" s="35">
        <v>192</v>
      </c>
      <c r="C6" s="36">
        <f>B6/B$7</f>
        <v>0.1245944192083063</v>
      </c>
      <c r="E6" s="34" t="s">
        <v>39</v>
      </c>
      <c r="F6" s="35">
        <v>2050</v>
      </c>
      <c r="G6" s="36">
        <f>F6/F$7</f>
        <v>0.17328825021132713</v>
      </c>
      <c r="J6" s="34" t="s">
        <v>39</v>
      </c>
      <c r="K6" s="35">
        <v>167</v>
      </c>
      <c r="L6" s="36">
        <f>K6/K$7</f>
        <v>0.10542929292929293</v>
      </c>
      <c r="N6" s="34" t="s">
        <v>39</v>
      </c>
      <c r="O6" s="35">
        <v>2247</v>
      </c>
      <c r="P6" s="36">
        <f>O6/O$7</f>
        <v>0.19142954506730278</v>
      </c>
    </row>
    <row r="7" spans="2:15" ht="12">
      <c r="B7">
        <f>SUM(B4:B6)</f>
        <v>1541</v>
      </c>
      <c r="F7">
        <f>SUM(F4:F6)</f>
        <v>11830</v>
      </c>
      <c r="K7">
        <f>SUM(K4:K6)</f>
        <v>1584</v>
      </c>
      <c r="O7">
        <f>SUM(O4:O6)</f>
        <v>11738</v>
      </c>
    </row>
    <row r="9" spans="1:15" ht="13.5">
      <c r="A9" s="33" t="s">
        <v>41</v>
      </c>
      <c r="B9" s="33" t="s">
        <v>36</v>
      </c>
      <c r="E9" s="33" t="s">
        <v>41</v>
      </c>
      <c r="F9" s="33" t="s">
        <v>36</v>
      </c>
      <c r="J9" s="33" t="s">
        <v>54</v>
      </c>
      <c r="K9" s="33" t="s">
        <v>36</v>
      </c>
      <c r="N9" s="33" t="s">
        <v>54</v>
      </c>
      <c r="O9" s="33" t="s">
        <v>36</v>
      </c>
    </row>
    <row r="10" spans="1:16" ht="13.5">
      <c r="A10" s="34" t="s">
        <v>37</v>
      </c>
      <c r="B10" s="35">
        <v>1225</v>
      </c>
      <c r="C10" s="36">
        <f>B10/B$13</f>
        <v>0.8512856150104239</v>
      </c>
      <c r="E10" s="34" t="s">
        <v>37</v>
      </c>
      <c r="F10" s="35">
        <v>8158</v>
      </c>
      <c r="G10" s="36">
        <f>F10/F$13</f>
        <v>0.7058314587298841</v>
      </c>
      <c r="J10" s="34" t="s">
        <v>37</v>
      </c>
      <c r="K10" s="35">
        <v>1369</v>
      </c>
      <c r="L10" s="36">
        <f>K10/K$13</f>
        <v>0.8626339004410838</v>
      </c>
      <c r="N10" s="34" t="s">
        <v>37</v>
      </c>
      <c r="O10" s="35">
        <v>8511</v>
      </c>
      <c r="P10" s="36">
        <f>O10/O$13</f>
        <v>0.7218217284369435</v>
      </c>
    </row>
    <row r="11" spans="1:16" ht="13.5">
      <c r="A11" s="34" t="s">
        <v>38</v>
      </c>
      <c r="B11" s="35">
        <v>47</v>
      </c>
      <c r="C11" s="36">
        <f>B11/B$13</f>
        <v>0.03266157053509382</v>
      </c>
      <c r="E11" s="34" t="s">
        <v>38</v>
      </c>
      <c r="F11" s="35">
        <v>1204</v>
      </c>
      <c r="G11" s="36">
        <f>F11/F$13</f>
        <v>0.10417027167329988</v>
      </c>
      <c r="J11" s="34" t="s">
        <v>38</v>
      </c>
      <c r="K11" s="35">
        <v>33</v>
      </c>
      <c r="L11" s="36">
        <f>K11/K$13</f>
        <v>0.020793950850661626</v>
      </c>
      <c r="N11" s="34" t="s">
        <v>38</v>
      </c>
      <c r="O11" s="35">
        <v>1138</v>
      </c>
      <c r="P11" s="36">
        <f>O11/O$13</f>
        <v>0.09651429056059707</v>
      </c>
    </row>
    <row r="12" spans="1:16" ht="13.5">
      <c r="A12" s="34" t="s">
        <v>39</v>
      </c>
      <c r="B12" s="35">
        <v>167</v>
      </c>
      <c r="C12" s="36">
        <f>B12/B$13</f>
        <v>0.11605281445448228</v>
      </c>
      <c r="E12" s="34" t="s">
        <v>39</v>
      </c>
      <c r="F12" s="35">
        <v>2196</v>
      </c>
      <c r="G12" s="36">
        <f>F12/F$13</f>
        <v>0.18999826959681607</v>
      </c>
      <c r="J12" s="34" t="s">
        <v>39</v>
      </c>
      <c r="K12" s="35">
        <v>185</v>
      </c>
      <c r="L12" s="36">
        <f>K12/K$13</f>
        <v>0.11657214870825457</v>
      </c>
      <c r="N12" s="34" t="s">
        <v>39</v>
      </c>
      <c r="O12" s="35">
        <v>2142</v>
      </c>
      <c r="P12" s="36">
        <f>O12/O$13</f>
        <v>0.1816639810024595</v>
      </c>
    </row>
    <row r="13" spans="2:15" ht="13.5">
      <c r="B13">
        <f>SUM(B10:B12)</f>
        <v>1439</v>
      </c>
      <c r="E13" s="34" t="s">
        <v>43</v>
      </c>
      <c r="F13" s="35">
        <f>SUM(F10:F12)</f>
        <v>11558</v>
      </c>
      <c r="J13" s="34" t="s">
        <v>43</v>
      </c>
      <c r="K13" s="35">
        <f>SUM(K10:K12)</f>
        <v>1587</v>
      </c>
      <c r="N13" s="34" t="s">
        <v>43</v>
      </c>
      <c r="O13" s="35">
        <f>SUM(O10:O12)</f>
        <v>11791</v>
      </c>
    </row>
    <row r="16" spans="1:14" ht="12">
      <c r="A16" s="5" t="s">
        <v>44</v>
      </c>
      <c r="E16" s="5" t="s">
        <v>45</v>
      </c>
      <c r="J16" s="5" t="s">
        <v>44</v>
      </c>
      <c r="N16" s="5" t="s">
        <v>45</v>
      </c>
    </row>
    <row r="17" spans="1:15" ht="13.5">
      <c r="A17" s="33" t="s">
        <v>25</v>
      </c>
      <c r="B17" s="33" t="s">
        <v>36</v>
      </c>
      <c r="E17" s="33" t="s">
        <v>25</v>
      </c>
      <c r="F17" s="33" t="s">
        <v>36</v>
      </c>
      <c r="J17" s="33" t="s">
        <v>55</v>
      </c>
      <c r="K17" s="33" t="s">
        <v>36</v>
      </c>
      <c r="N17" s="33" t="s">
        <v>55</v>
      </c>
      <c r="O17" s="33" t="s">
        <v>36</v>
      </c>
    </row>
    <row r="18" spans="1:16" ht="13.5">
      <c r="A18" s="34" t="s">
        <v>37</v>
      </c>
      <c r="B18" s="35">
        <v>456</v>
      </c>
      <c r="C18" s="36">
        <f>B18/B$21</f>
        <v>0.8028169014084507</v>
      </c>
      <c r="E18" s="34" t="s">
        <v>37</v>
      </c>
      <c r="F18" s="35">
        <v>635</v>
      </c>
      <c r="G18" s="36">
        <f>F18/F$21</f>
        <v>0.6962719298245614</v>
      </c>
      <c r="J18" s="34" t="s">
        <v>37</v>
      </c>
      <c r="K18" s="35">
        <v>430</v>
      </c>
      <c r="L18" s="36">
        <f>K18/K$21</f>
        <v>0.8514851485148515</v>
      </c>
      <c r="N18" s="34" t="s">
        <v>37</v>
      </c>
      <c r="O18" s="35">
        <v>736</v>
      </c>
      <c r="P18" s="36">
        <f>O18/O$21</f>
        <v>0.700952380952381</v>
      </c>
    </row>
    <row r="19" spans="1:16" ht="13.5">
      <c r="A19" s="34" t="s">
        <v>38</v>
      </c>
      <c r="B19" s="35">
        <v>20</v>
      </c>
      <c r="C19" s="36">
        <f>B19/B$21</f>
        <v>0.035211267605633804</v>
      </c>
      <c r="E19" s="34" t="s">
        <v>38</v>
      </c>
      <c r="F19" s="35">
        <v>136</v>
      </c>
      <c r="G19" s="36">
        <f>F19/F$21</f>
        <v>0.14912280701754385</v>
      </c>
      <c r="J19" s="34" t="s">
        <v>38</v>
      </c>
      <c r="K19" s="35">
        <v>13</v>
      </c>
      <c r="L19" s="36">
        <f>K19/K$21</f>
        <v>0.02574257425742574</v>
      </c>
      <c r="N19" s="34" t="s">
        <v>38</v>
      </c>
      <c r="O19" s="35">
        <v>108</v>
      </c>
      <c r="P19" s="36">
        <f>O19/O$21</f>
        <v>0.10285714285714286</v>
      </c>
    </row>
    <row r="20" spans="1:16" ht="13.5">
      <c r="A20" s="34" t="s">
        <v>39</v>
      </c>
      <c r="B20" s="35">
        <v>92</v>
      </c>
      <c r="C20" s="36">
        <f>B20/B$21</f>
        <v>0.1619718309859155</v>
      </c>
      <c r="E20" s="34" t="s">
        <v>39</v>
      </c>
      <c r="F20" s="35">
        <v>141</v>
      </c>
      <c r="G20" s="36">
        <f>F20/F$21</f>
        <v>0.15460526315789475</v>
      </c>
      <c r="J20" s="34" t="s">
        <v>39</v>
      </c>
      <c r="K20" s="35">
        <v>62</v>
      </c>
      <c r="L20" s="36">
        <f>K20/K$21</f>
        <v>0.12277227722772277</v>
      </c>
      <c r="N20" s="34" t="s">
        <v>39</v>
      </c>
      <c r="O20" s="35">
        <v>206</v>
      </c>
      <c r="P20" s="36">
        <f>O20/O$21</f>
        <v>0.1961904761904762</v>
      </c>
    </row>
    <row r="21" spans="2:15" ht="12">
      <c r="B21">
        <f>SUM(B18:B20)</f>
        <v>568</v>
      </c>
      <c r="F21">
        <f>SUM(F18:F20)</f>
        <v>912</v>
      </c>
      <c r="K21">
        <f>SUM(K18:K20)</f>
        <v>505</v>
      </c>
      <c r="O21">
        <f>SUM(O18:O20)</f>
        <v>1050</v>
      </c>
    </row>
    <row r="24" spans="1:15" ht="13.5">
      <c r="A24" s="33" t="s">
        <v>41</v>
      </c>
      <c r="B24" s="33" t="s">
        <v>36</v>
      </c>
      <c r="E24" s="33" t="s">
        <v>41</v>
      </c>
      <c r="F24" s="33" t="s">
        <v>36</v>
      </c>
      <c r="J24" s="33" t="s">
        <v>54</v>
      </c>
      <c r="K24" s="33" t="s">
        <v>36</v>
      </c>
      <c r="N24" s="33" t="s">
        <v>54</v>
      </c>
      <c r="O24" s="33" t="s">
        <v>36</v>
      </c>
    </row>
    <row r="25" spans="1:16" ht="13.5">
      <c r="A25" s="34" t="s">
        <v>37</v>
      </c>
      <c r="B25" s="35">
        <v>433</v>
      </c>
      <c r="C25" s="36">
        <f>B25/B$28</f>
        <v>0.8279158699808795</v>
      </c>
      <c r="E25" s="34" t="s">
        <v>37</v>
      </c>
      <c r="F25" s="35">
        <v>498</v>
      </c>
      <c r="G25" s="36">
        <f>F25/F$28</f>
        <v>0.5949820788530465</v>
      </c>
      <c r="J25" s="34" t="s">
        <v>37</v>
      </c>
      <c r="K25" s="35">
        <v>417</v>
      </c>
      <c r="L25" s="36">
        <f>K25/K$28</f>
        <v>0.8356713426853707</v>
      </c>
      <c r="N25" s="34" t="s">
        <v>37</v>
      </c>
      <c r="O25" s="35">
        <v>591</v>
      </c>
      <c r="P25" s="36">
        <f>O25/O$28</f>
        <v>0.6409978308026031</v>
      </c>
    </row>
    <row r="26" spans="1:16" ht="13.5">
      <c r="A26" s="34" t="s">
        <v>38</v>
      </c>
      <c r="B26" s="35">
        <v>21</v>
      </c>
      <c r="C26" s="36">
        <f>B26/B$28</f>
        <v>0.040152963671128104</v>
      </c>
      <c r="E26" s="34" t="s">
        <v>38</v>
      </c>
      <c r="F26" s="35">
        <v>158</v>
      </c>
      <c r="G26" s="36">
        <f>F26/F$28</f>
        <v>0.18876941457586618</v>
      </c>
      <c r="J26" s="34" t="s">
        <v>38</v>
      </c>
      <c r="K26" s="35">
        <v>17</v>
      </c>
      <c r="L26" s="36">
        <f>K26/K$28</f>
        <v>0.03406813627254509</v>
      </c>
      <c r="N26" s="34" t="s">
        <v>38</v>
      </c>
      <c r="O26" s="35">
        <v>144</v>
      </c>
      <c r="P26" s="36">
        <f>O26/O$28</f>
        <v>0.1561822125813449</v>
      </c>
    </row>
    <row r="27" spans="1:16" ht="13.5">
      <c r="A27" s="34" t="s">
        <v>39</v>
      </c>
      <c r="B27" s="35">
        <v>69</v>
      </c>
      <c r="C27" s="36">
        <f>B27/B$28</f>
        <v>0.13193116634799235</v>
      </c>
      <c r="E27" s="34" t="s">
        <v>39</v>
      </c>
      <c r="F27" s="35">
        <v>181</v>
      </c>
      <c r="G27" s="36">
        <f>F27/F$28</f>
        <v>0.2162485065710872</v>
      </c>
      <c r="J27" s="34" t="s">
        <v>39</v>
      </c>
      <c r="K27" s="35">
        <v>65</v>
      </c>
      <c r="L27" s="36">
        <f>K27/K$28</f>
        <v>0.13026052104208416</v>
      </c>
      <c r="N27" s="34" t="s">
        <v>39</v>
      </c>
      <c r="O27" s="35">
        <v>187</v>
      </c>
      <c r="P27" s="36">
        <f>O27/O$28</f>
        <v>0.20281995661605207</v>
      </c>
    </row>
    <row r="28" spans="2:15" ht="13.5">
      <c r="B28">
        <f>SUM(B25:B27)</f>
        <v>523</v>
      </c>
      <c r="E28" s="34" t="s">
        <v>43</v>
      </c>
      <c r="F28" s="35">
        <f>SUM(F25:F27)</f>
        <v>837</v>
      </c>
      <c r="K28">
        <f>SUM(K25:K27)</f>
        <v>499</v>
      </c>
      <c r="O28">
        <f>SUM(O25:O27)</f>
        <v>922</v>
      </c>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Melanie Rogers</dc:creator>
  <cp:keywords/>
  <dc:description/>
  <cp:lastModifiedBy>Jerry Pike</cp:lastModifiedBy>
  <cp:lastPrinted>2012-09-07T21:19:18Z</cp:lastPrinted>
  <dcterms:created xsi:type="dcterms:W3CDTF">2009-10-16T22:31:54Z</dcterms:created>
  <dcterms:modified xsi:type="dcterms:W3CDTF">2012-09-10T16:59:01Z</dcterms:modified>
  <cp:category/>
  <cp:version/>
  <cp:contentType/>
  <cp:contentStatus/>
</cp:coreProperties>
</file>